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СН-2012 по гл. 1-5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СН-2012 по гл. 1-5'!$34:$34</definedName>
    <definedName name="_xlnm.Print_Area" localSheetId="0">'Смета СН-2012 по гл. 1-5'!$A$1:$K$507</definedName>
  </definedNames>
  <calcPr calcId="145621"/>
</workbook>
</file>

<file path=xl/calcChain.xml><?xml version="1.0" encoding="utf-8"?>
<calcChain xmlns="http://schemas.openxmlformats.org/spreadsheetml/2006/main">
  <c r="G38" i="5" l="1"/>
  <c r="A14" i="5" l="1"/>
  <c r="A22" i="5" l="1"/>
  <c r="I29" i="5" l="1"/>
  <c r="I28" i="5"/>
  <c r="I27" i="5"/>
  <c r="I26" i="5"/>
  <c r="I25" i="5"/>
  <c r="I24" i="5"/>
  <c r="A497" i="5"/>
  <c r="K494" i="5"/>
  <c r="H494" i="5"/>
  <c r="G494" i="5"/>
  <c r="E494" i="5"/>
  <c r="E493" i="5"/>
  <c r="E492" i="5"/>
  <c r="E491" i="5"/>
  <c r="J490" i="5"/>
  <c r="I490" i="5"/>
  <c r="H490" i="5"/>
  <c r="F490" i="5"/>
  <c r="V490" i="5"/>
  <c r="T490" i="5"/>
  <c r="R490" i="5"/>
  <c r="U490" i="5"/>
  <c r="S490" i="5"/>
  <c r="Q490" i="5"/>
  <c r="E490" i="5"/>
  <c r="D490" i="5"/>
  <c r="C490" i="5"/>
  <c r="B490" i="5"/>
  <c r="A490" i="5"/>
  <c r="J489" i="5"/>
  <c r="I489" i="5"/>
  <c r="H489" i="5"/>
  <c r="F489" i="5"/>
  <c r="V489" i="5"/>
  <c r="T489" i="5"/>
  <c r="R489" i="5"/>
  <c r="U489" i="5"/>
  <c r="S489" i="5"/>
  <c r="Q489" i="5"/>
  <c r="E489" i="5"/>
  <c r="D489" i="5"/>
  <c r="C489" i="5"/>
  <c r="B489" i="5"/>
  <c r="A489" i="5"/>
  <c r="J488" i="5"/>
  <c r="I488" i="5"/>
  <c r="H488" i="5"/>
  <c r="G488" i="5"/>
  <c r="F488" i="5"/>
  <c r="J487" i="5"/>
  <c r="I487" i="5"/>
  <c r="H487" i="5"/>
  <c r="G487" i="5"/>
  <c r="F487" i="5"/>
  <c r="J486" i="5"/>
  <c r="I486" i="5"/>
  <c r="H486" i="5"/>
  <c r="G486" i="5"/>
  <c r="F486" i="5"/>
  <c r="J485" i="5"/>
  <c r="I485" i="5"/>
  <c r="H485" i="5"/>
  <c r="G485" i="5"/>
  <c r="F485" i="5"/>
  <c r="V484" i="5"/>
  <c r="T484" i="5"/>
  <c r="R484" i="5"/>
  <c r="U484" i="5"/>
  <c r="S484" i="5"/>
  <c r="Q484" i="5"/>
  <c r="E484" i="5"/>
  <c r="D484" i="5"/>
  <c r="C484" i="5"/>
  <c r="B484" i="5"/>
  <c r="A484" i="5"/>
  <c r="K482" i="5"/>
  <c r="H482" i="5"/>
  <c r="G482" i="5"/>
  <c r="E482" i="5"/>
  <c r="E481" i="5"/>
  <c r="E480" i="5"/>
  <c r="E479" i="5"/>
  <c r="J478" i="5"/>
  <c r="I478" i="5"/>
  <c r="H478" i="5"/>
  <c r="G478" i="5"/>
  <c r="F478" i="5"/>
  <c r="J477" i="5"/>
  <c r="I477" i="5"/>
  <c r="H477" i="5"/>
  <c r="G477" i="5"/>
  <c r="F477" i="5"/>
  <c r="J476" i="5"/>
  <c r="I476" i="5"/>
  <c r="H476" i="5"/>
  <c r="G476" i="5"/>
  <c r="F476" i="5"/>
  <c r="J475" i="5"/>
  <c r="I475" i="5"/>
  <c r="H475" i="5"/>
  <c r="G475" i="5"/>
  <c r="F475" i="5"/>
  <c r="V474" i="5"/>
  <c r="J481" i="5" s="1"/>
  <c r="T474" i="5"/>
  <c r="J480" i="5" s="1"/>
  <c r="R474" i="5"/>
  <c r="J479" i="5" s="1"/>
  <c r="U474" i="5"/>
  <c r="S474" i="5"/>
  <c r="Q474" i="5"/>
  <c r="E474" i="5"/>
  <c r="D474" i="5"/>
  <c r="C474" i="5"/>
  <c r="B474" i="5"/>
  <c r="A474" i="5"/>
  <c r="A473" i="5"/>
  <c r="A470" i="5"/>
  <c r="K467" i="5"/>
  <c r="H467" i="5"/>
  <c r="G467" i="5"/>
  <c r="E467" i="5"/>
  <c r="E466" i="5"/>
  <c r="E465" i="5"/>
  <c r="E464" i="5"/>
  <c r="J463" i="5"/>
  <c r="I463" i="5"/>
  <c r="H463" i="5"/>
  <c r="F463" i="5"/>
  <c r="V463" i="5"/>
  <c r="T463" i="5"/>
  <c r="R463" i="5"/>
  <c r="U463" i="5"/>
  <c r="S463" i="5"/>
  <c r="Q463" i="5"/>
  <c r="E463" i="5"/>
  <c r="D463" i="5"/>
  <c r="C463" i="5"/>
  <c r="B463" i="5"/>
  <c r="A463" i="5"/>
  <c r="J462" i="5"/>
  <c r="I462" i="5"/>
  <c r="H462" i="5"/>
  <c r="F462" i="5"/>
  <c r="V462" i="5"/>
  <c r="T462" i="5"/>
  <c r="R462" i="5"/>
  <c r="U462" i="5"/>
  <c r="S462" i="5"/>
  <c r="Q462" i="5"/>
  <c r="E462" i="5"/>
  <c r="D462" i="5"/>
  <c r="C462" i="5"/>
  <c r="B462" i="5"/>
  <c r="A462" i="5"/>
  <c r="J461" i="5"/>
  <c r="I461" i="5"/>
  <c r="H461" i="5"/>
  <c r="G461" i="5"/>
  <c r="F461" i="5"/>
  <c r="J460" i="5"/>
  <c r="I460" i="5"/>
  <c r="H460" i="5"/>
  <c r="G460" i="5"/>
  <c r="F460" i="5"/>
  <c r="J459" i="5"/>
  <c r="I459" i="5"/>
  <c r="H459" i="5"/>
  <c r="G459" i="5"/>
  <c r="F459" i="5"/>
  <c r="J458" i="5"/>
  <c r="I458" i="5"/>
  <c r="H458" i="5"/>
  <c r="G458" i="5"/>
  <c r="F458" i="5"/>
  <c r="V457" i="5"/>
  <c r="T457" i="5"/>
  <c r="R457" i="5"/>
  <c r="U457" i="5"/>
  <c r="S457" i="5"/>
  <c r="Q457" i="5"/>
  <c r="E457" i="5"/>
  <c r="D457" i="5"/>
  <c r="C457" i="5"/>
  <c r="B457" i="5"/>
  <c r="A457" i="5"/>
  <c r="K455" i="5"/>
  <c r="H455" i="5"/>
  <c r="G455" i="5"/>
  <c r="E455" i="5"/>
  <c r="E454" i="5"/>
  <c r="E453" i="5"/>
  <c r="E452" i="5"/>
  <c r="J451" i="5"/>
  <c r="I451" i="5"/>
  <c r="H451" i="5"/>
  <c r="G451" i="5"/>
  <c r="F451" i="5"/>
  <c r="J450" i="5"/>
  <c r="I450" i="5"/>
  <c r="H450" i="5"/>
  <c r="G450" i="5"/>
  <c r="F450" i="5"/>
  <c r="J449" i="5"/>
  <c r="I449" i="5"/>
  <c r="H449" i="5"/>
  <c r="G449" i="5"/>
  <c r="F449" i="5"/>
  <c r="J448" i="5"/>
  <c r="I448" i="5"/>
  <c r="H448" i="5"/>
  <c r="G448" i="5"/>
  <c r="F448" i="5"/>
  <c r="V447" i="5"/>
  <c r="J454" i="5" s="1"/>
  <c r="T447" i="5"/>
  <c r="J453" i="5" s="1"/>
  <c r="R447" i="5"/>
  <c r="J452" i="5" s="1"/>
  <c r="U447" i="5"/>
  <c r="S447" i="5"/>
  <c r="Q447" i="5"/>
  <c r="E447" i="5"/>
  <c r="D447" i="5"/>
  <c r="C447" i="5"/>
  <c r="B447" i="5"/>
  <c r="A447" i="5"/>
  <c r="A446" i="5"/>
  <c r="A443" i="5"/>
  <c r="K440" i="5"/>
  <c r="H440" i="5"/>
  <c r="G440" i="5"/>
  <c r="E440" i="5"/>
  <c r="E439" i="5"/>
  <c r="E438" i="5"/>
  <c r="E437" i="5"/>
  <c r="J436" i="5"/>
  <c r="I436" i="5"/>
  <c r="H436" i="5"/>
  <c r="F436" i="5"/>
  <c r="V436" i="5"/>
  <c r="T436" i="5"/>
  <c r="R436" i="5"/>
  <c r="U436" i="5"/>
  <c r="S436" i="5"/>
  <c r="Q436" i="5"/>
  <c r="E436" i="5"/>
  <c r="D436" i="5"/>
  <c r="C436" i="5"/>
  <c r="B436" i="5"/>
  <c r="A436" i="5"/>
  <c r="J435" i="5"/>
  <c r="I435" i="5"/>
  <c r="H435" i="5"/>
  <c r="F435" i="5"/>
  <c r="V435" i="5"/>
  <c r="T435" i="5"/>
  <c r="R435" i="5"/>
  <c r="U435" i="5"/>
  <c r="S435" i="5"/>
  <c r="Q435" i="5"/>
  <c r="E435" i="5"/>
  <c r="D435" i="5"/>
  <c r="C435" i="5"/>
  <c r="B435" i="5"/>
  <c r="A435" i="5"/>
  <c r="J434" i="5"/>
  <c r="I434" i="5"/>
  <c r="H434" i="5"/>
  <c r="G434" i="5"/>
  <c r="F434" i="5"/>
  <c r="J433" i="5"/>
  <c r="I433" i="5"/>
  <c r="H433" i="5"/>
  <c r="G433" i="5"/>
  <c r="F433" i="5"/>
  <c r="J432" i="5"/>
  <c r="I432" i="5"/>
  <c r="H432" i="5"/>
  <c r="G432" i="5"/>
  <c r="F432" i="5"/>
  <c r="J431" i="5"/>
  <c r="I431" i="5"/>
  <c r="H431" i="5"/>
  <c r="G431" i="5"/>
  <c r="F431" i="5"/>
  <c r="V430" i="5"/>
  <c r="T430" i="5"/>
  <c r="R430" i="5"/>
  <c r="U430" i="5"/>
  <c r="S430" i="5"/>
  <c r="Q430" i="5"/>
  <c r="E430" i="5"/>
  <c r="D430" i="5"/>
  <c r="C430" i="5"/>
  <c r="B430" i="5"/>
  <c r="A430" i="5"/>
  <c r="K428" i="5"/>
  <c r="H428" i="5"/>
  <c r="G428" i="5"/>
  <c r="E428" i="5"/>
  <c r="E427" i="5"/>
  <c r="E426" i="5"/>
  <c r="E425" i="5"/>
  <c r="J424" i="5"/>
  <c r="I424" i="5"/>
  <c r="H424" i="5"/>
  <c r="G424" i="5"/>
  <c r="F424" i="5"/>
  <c r="J423" i="5"/>
  <c r="I423" i="5"/>
  <c r="H423" i="5"/>
  <c r="G423" i="5"/>
  <c r="F423" i="5"/>
  <c r="J422" i="5"/>
  <c r="I422" i="5"/>
  <c r="H422" i="5"/>
  <c r="G422" i="5"/>
  <c r="F422" i="5"/>
  <c r="J421" i="5"/>
  <c r="I421" i="5"/>
  <c r="H421" i="5"/>
  <c r="G421" i="5"/>
  <c r="F421" i="5"/>
  <c r="V420" i="5"/>
  <c r="J427" i="5" s="1"/>
  <c r="T420" i="5"/>
  <c r="J426" i="5" s="1"/>
  <c r="R420" i="5"/>
  <c r="J425" i="5" s="1"/>
  <c r="U420" i="5"/>
  <c r="S420" i="5"/>
  <c r="Q420" i="5"/>
  <c r="E420" i="5"/>
  <c r="D420" i="5"/>
  <c r="C420" i="5"/>
  <c r="B420" i="5"/>
  <c r="A420" i="5"/>
  <c r="A419" i="5"/>
  <c r="A416" i="5"/>
  <c r="K413" i="5"/>
  <c r="H413" i="5"/>
  <c r="G413" i="5"/>
  <c r="E413" i="5"/>
  <c r="E412" i="5"/>
  <c r="E411" i="5"/>
  <c r="E410" i="5"/>
  <c r="J409" i="5"/>
  <c r="I409" i="5"/>
  <c r="H409" i="5"/>
  <c r="F409" i="5"/>
  <c r="V409" i="5"/>
  <c r="T409" i="5"/>
  <c r="R409" i="5"/>
  <c r="U409" i="5"/>
  <c r="S409" i="5"/>
  <c r="Q409" i="5"/>
  <c r="E409" i="5"/>
  <c r="D409" i="5"/>
  <c r="C409" i="5"/>
  <c r="B409" i="5"/>
  <c r="A409" i="5"/>
  <c r="J408" i="5"/>
  <c r="I408" i="5"/>
  <c r="H408" i="5"/>
  <c r="F408" i="5"/>
  <c r="V408" i="5"/>
  <c r="T408" i="5"/>
  <c r="R408" i="5"/>
  <c r="U408" i="5"/>
  <c r="S408" i="5"/>
  <c r="Q408" i="5"/>
  <c r="E408" i="5"/>
  <c r="D408" i="5"/>
  <c r="C408" i="5"/>
  <c r="B408" i="5"/>
  <c r="A408" i="5"/>
  <c r="J407" i="5"/>
  <c r="I407" i="5"/>
  <c r="H407" i="5"/>
  <c r="G407" i="5"/>
  <c r="F407" i="5"/>
  <c r="J406" i="5"/>
  <c r="I406" i="5"/>
  <c r="H406" i="5"/>
  <c r="G406" i="5"/>
  <c r="F406" i="5"/>
  <c r="J405" i="5"/>
  <c r="I405" i="5"/>
  <c r="H405" i="5"/>
  <c r="G405" i="5"/>
  <c r="F405" i="5"/>
  <c r="J404" i="5"/>
  <c r="I404" i="5"/>
  <c r="H404" i="5"/>
  <c r="G404" i="5"/>
  <c r="F404" i="5"/>
  <c r="V403" i="5"/>
  <c r="T403" i="5"/>
  <c r="R403" i="5"/>
  <c r="U403" i="5"/>
  <c r="S403" i="5"/>
  <c r="Q403" i="5"/>
  <c r="E403" i="5"/>
  <c r="D403" i="5"/>
  <c r="C403" i="5"/>
  <c r="B403" i="5"/>
  <c r="A403" i="5"/>
  <c r="K401" i="5"/>
  <c r="H401" i="5"/>
  <c r="G401" i="5"/>
  <c r="E401" i="5"/>
  <c r="E400" i="5"/>
  <c r="E399" i="5"/>
  <c r="E398" i="5"/>
  <c r="J397" i="5"/>
  <c r="I397" i="5"/>
  <c r="H397" i="5"/>
  <c r="G397" i="5"/>
  <c r="F397" i="5"/>
  <c r="J396" i="5"/>
  <c r="I396" i="5"/>
  <c r="H396" i="5"/>
  <c r="G396" i="5"/>
  <c r="F396" i="5"/>
  <c r="J395" i="5"/>
  <c r="I395" i="5"/>
  <c r="H395" i="5"/>
  <c r="G395" i="5"/>
  <c r="F395" i="5"/>
  <c r="J394" i="5"/>
  <c r="I394" i="5"/>
  <c r="H394" i="5"/>
  <c r="G394" i="5"/>
  <c r="F394" i="5"/>
  <c r="V393" i="5"/>
  <c r="J400" i="5" s="1"/>
  <c r="T393" i="5"/>
  <c r="J399" i="5" s="1"/>
  <c r="R393" i="5"/>
  <c r="J398" i="5" s="1"/>
  <c r="U393" i="5"/>
  <c r="S393" i="5"/>
  <c r="Q393" i="5"/>
  <c r="E393" i="5"/>
  <c r="D393" i="5"/>
  <c r="C393" i="5"/>
  <c r="B393" i="5"/>
  <c r="A393" i="5"/>
  <c r="A392" i="5"/>
  <c r="A389" i="5"/>
  <c r="K386" i="5"/>
  <c r="H386" i="5"/>
  <c r="G386" i="5"/>
  <c r="E386" i="5"/>
  <c r="E385" i="5"/>
  <c r="E384" i="5"/>
  <c r="E383" i="5"/>
  <c r="J382" i="5"/>
  <c r="I382" i="5"/>
  <c r="H382" i="5"/>
  <c r="F382" i="5"/>
  <c r="V382" i="5"/>
  <c r="T382" i="5"/>
  <c r="R382" i="5"/>
  <c r="U382" i="5"/>
  <c r="S382" i="5"/>
  <c r="Q382" i="5"/>
  <c r="E382" i="5"/>
  <c r="D382" i="5"/>
  <c r="C382" i="5"/>
  <c r="B382" i="5"/>
  <c r="A382" i="5"/>
  <c r="J381" i="5"/>
  <c r="I381" i="5"/>
  <c r="H381" i="5"/>
  <c r="F381" i="5"/>
  <c r="V381" i="5"/>
  <c r="T381" i="5"/>
  <c r="J384" i="5" s="1"/>
  <c r="R381" i="5"/>
  <c r="U381" i="5"/>
  <c r="S381" i="5"/>
  <c r="Q381" i="5"/>
  <c r="E381" i="5"/>
  <c r="D381" i="5"/>
  <c r="C381" i="5"/>
  <c r="B381" i="5"/>
  <c r="A381" i="5"/>
  <c r="J380" i="5"/>
  <c r="I380" i="5"/>
  <c r="H380" i="5"/>
  <c r="G380" i="5"/>
  <c r="F380" i="5"/>
  <c r="J379" i="5"/>
  <c r="I379" i="5"/>
  <c r="H379" i="5"/>
  <c r="G379" i="5"/>
  <c r="F379" i="5"/>
  <c r="J378" i="5"/>
  <c r="I378" i="5"/>
  <c r="H378" i="5"/>
  <c r="G378" i="5"/>
  <c r="F378" i="5"/>
  <c r="J377" i="5"/>
  <c r="I377" i="5"/>
  <c r="H377" i="5"/>
  <c r="G377" i="5"/>
  <c r="F377" i="5"/>
  <c r="V376" i="5"/>
  <c r="T376" i="5"/>
  <c r="R376" i="5"/>
  <c r="J383" i="5" s="1"/>
  <c r="U376" i="5"/>
  <c r="S376" i="5"/>
  <c r="Q376" i="5"/>
  <c r="E376" i="5"/>
  <c r="D376" i="5"/>
  <c r="C376" i="5"/>
  <c r="B376" i="5"/>
  <c r="A376" i="5"/>
  <c r="K374" i="5"/>
  <c r="H374" i="5"/>
  <c r="G374" i="5"/>
  <c r="E374" i="5"/>
  <c r="E373" i="5"/>
  <c r="E372" i="5"/>
  <c r="E371" i="5"/>
  <c r="J370" i="5"/>
  <c r="I370" i="5"/>
  <c r="H370" i="5"/>
  <c r="G370" i="5"/>
  <c r="F370" i="5"/>
  <c r="J369" i="5"/>
  <c r="I369" i="5"/>
  <c r="H369" i="5"/>
  <c r="G369" i="5"/>
  <c r="F369" i="5"/>
  <c r="J368" i="5"/>
  <c r="I368" i="5"/>
  <c r="H368" i="5"/>
  <c r="G368" i="5"/>
  <c r="F368" i="5"/>
  <c r="J367" i="5"/>
  <c r="I367" i="5"/>
  <c r="H367" i="5"/>
  <c r="G367" i="5"/>
  <c r="F367" i="5"/>
  <c r="V366" i="5"/>
  <c r="J373" i="5" s="1"/>
  <c r="T366" i="5"/>
  <c r="J372" i="5" s="1"/>
  <c r="R366" i="5"/>
  <c r="J371" i="5" s="1"/>
  <c r="U366" i="5"/>
  <c r="S366" i="5"/>
  <c r="Q366" i="5"/>
  <c r="E366" i="5"/>
  <c r="D366" i="5"/>
  <c r="C366" i="5"/>
  <c r="B366" i="5"/>
  <c r="A366" i="5"/>
  <c r="A365" i="5"/>
  <c r="A362" i="5"/>
  <c r="K359" i="5"/>
  <c r="H359" i="5"/>
  <c r="G359" i="5"/>
  <c r="E359" i="5"/>
  <c r="E358" i="5"/>
  <c r="E357" i="5"/>
  <c r="E356" i="5"/>
  <c r="J355" i="5"/>
  <c r="I355" i="5"/>
  <c r="H355" i="5"/>
  <c r="G355" i="5"/>
  <c r="F355" i="5"/>
  <c r="J354" i="5"/>
  <c r="I354" i="5"/>
  <c r="H354" i="5"/>
  <c r="G354" i="5"/>
  <c r="F354" i="5"/>
  <c r="J353" i="5"/>
  <c r="I353" i="5"/>
  <c r="H353" i="5"/>
  <c r="G353" i="5"/>
  <c r="F353" i="5"/>
  <c r="J352" i="5"/>
  <c r="I352" i="5"/>
  <c r="H352" i="5"/>
  <c r="G352" i="5"/>
  <c r="F352" i="5"/>
  <c r="V351" i="5"/>
  <c r="J358" i="5" s="1"/>
  <c r="T351" i="5"/>
  <c r="J357" i="5" s="1"/>
  <c r="R351" i="5"/>
  <c r="J356" i="5" s="1"/>
  <c r="U351" i="5"/>
  <c r="S351" i="5"/>
  <c r="Q351" i="5"/>
  <c r="E351" i="5"/>
  <c r="D351" i="5"/>
  <c r="C351" i="5"/>
  <c r="B351" i="5"/>
  <c r="A351" i="5"/>
  <c r="K349" i="5"/>
  <c r="H349" i="5"/>
  <c r="G349" i="5"/>
  <c r="E349" i="5"/>
  <c r="E348" i="5"/>
  <c r="E347" i="5"/>
  <c r="E346" i="5"/>
  <c r="J345" i="5"/>
  <c r="I345" i="5"/>
  <c r="H345" i="5"/>
  <c r="G345" i="5"/>
  <c r="F345" i="5"/>
  <c r="J344" i="5"/>
  <c r="I344" i="5"/>
  <c r="H344" i="5"/>
  <c r="G344" i="5"/>
  <c r="F344" i="5"/>
  <c r="J343" i="5"/>
  <c r="I343" i="5"/>
  <c r="H343" i="5"/>
  <c r="G343" i="5"/>
  <c r="F343" i="5"/>
  <c r="J342" i="5"/>
  <c r="I342" i="5"/>
  <c r="H342" i="5"/>
  <c r="G342" i="5"/>
  <c r="F342" i="5"/>
  <c r="V341" i="5"/>
  <c r="J348" i="5" s="1"/>
  <c r="T341" i="5"/>
  <c r="J347" i="5" s="1"/>
  <c r="R341" i="5"/>
  <c r="J346" i="5" s="1"/>
  <c r="U341" i="5"/>
  <c r="S341" i="5"/>
  <c r="Q341" i="5"/>
  <c r="E341" i="5"/>
  <c r="D341" i="5"/>
  <c r="C341" i="5"/>
  <c r="B341" i="5"/>
  <c r="A341" i="5"/>
  <c r="K339" i="5"/>
  <c r="H339" i="5"/>
  <c r="G339" i="5"/>
  <c r="E339" i="5"/>
  <c r="E338" i="5"/>
  <c r="E337" i="5"/>
  <c r="E336" i="5"/>
  <c r="J335" i="5"/>
  <c r="I335" i="5"/>
  <c r="H335" i="5"/>
  <c r="G335" i="5"/>
  <c r="F335" i="5"/>
  <c r="J334" i="5"/>
  <c r="I334" i="5"/>
  <c r="H334" i="5"/>
  <c r="G334" i="5"/>
  <c r="F334" i="5"/>
  <c r="J333" i="5"/>
  <c r="I333" i="5"/>
  <c r="H333" i="5"/>
  <c r="G333" i="5"/>
  <c r="F333" i="5"/>
  <c r="J332" i="5"/>
  <c r="I332" i="5"/>
  <c r="H332" i="5"/>
  <c r="G332" i="5"/>
  <c r="F332" i="5"/>
  <c r="V331" i="5"/>
  <c r="J338" i="5" s="1"/>
  <c r="T331" i="5"/>
  <c r="J337" i="5" s="1"/>
  <c r="R331" i="5"/>
  <c r="J336" i="5" s="1"/>
  <c r="U331" i="5"/>
  <c r="S331" i="5"/>
  <c r="Q331" i="5"/>
  <c r="E331" i="5"/>
  <c r="D331" i="5"/>
  <c r="C331" i="5"/>
  <c r="B331" i="5"/>
  <c r="A331" i="5"/>
  <c r="K329" i="5"/>
  <c r="H329" i="5"/>
  <c r="G329" i="5"/>
  <c r="E329" i="5"/>
  <c r="E328" i="5"/>
  <c r="E327" i="5"/>
  <c r="E326" i="5"/>
  <c r="J325" i="5"/>
  <c r="I325" i="5"/>
  <c r="H325" i="5"/>
  <c r="G325" i="5"/>
  <c r="F325" i="5"/>
  <c r="J324" i="5"/>
  <c r="I324" i="5"/>
  <c r="H324" i="5"/>
  <c r="G324" i="5"/>
  <c r="F324" i="5"/>
  <c r="J323" i="5"/>
  <c r="I323" i="5"/>
  <c r="H323" i="5"/>
  <c r="G323" i="5"/>
  <c r="F323" i="5"/>
  <c r="J322" i="5"/>
  <c r="I322" i="5"/>
  <c r="H322" i="5"/>
  <c r="G322" i="5"/>
  <c r="F322" i="5"/>
  <c r="V321" i="5"/>
  <c r="J328" i="5" s="1"/>
  <c r="T321" i="5"/>
  <c r="J327" i="5" s="1"/>
  <c r="R321" i="5"/>
  <c r="J326" i="5" s="1"/>
  <c r="U321" i="5"/>
  <c r="S321" i="5"/>
  <c r="Q321" i="5"/>
  <c r="E321" i="5"/>
  <c r="D321" i="5"/>
  <c r="C321" i="5"/>
  <c r="B321" i="5"/>
  <c r="A321" i="5"/>
  <c r="A320" i="5"/>
  <c r="A317" i="5"/>
  <c r="K314" i="5"/>
  <c r="H314" i="5"/>
  <c r="G314" i="5"/>
  <c r="E314" i="5"/>
  <c r="E313" i="5"/>
  <c r="E312" i="5"/>
  <c r="E311" i="5"/>
  <c r="J310" i="5"/>
  <c r="I310" i="5"/>
  <c r="H310" i="5"/>
  <c r="G310" i="5"/>
  <c r="F310" i="5"/>
  <c r="J309" i="5"/>
  <c r="I309" i="5"/>
  <c r="H309" i="5"/>
  <c r="G309" i="5"/>
  <c r="F309" i="5"/>
  <c r="J308" i="5"/>
  <c r="I308" i="5"/>
  <c r="H308" i="5"/>
  <c r="G308" i="5"/>
  <c r="F308" i="5"/>
  <c r="J307" i="5"/>
  <c r="I307" i="5"/>
  <c r="H307" i="5"/>
  <c r="G307" i="5"/>
  <c r="F307" i="5"/>
  <c r="V306" i="5"/>
  <c r="J313" i="5" s="1"/>
  <c r="T306" i="5"/>
  <c r="J312" i="5" s="1"/>
  <c r="R306" i="5"/>
  <c r="J311" i="5" s="1"/>
  <c r="U306" i="5"/>
  <c r="S306" i="5"/>
  <c r="Q306" i="5"/>
  <c r="E306" i="5"/>
  <c r="D306" i="5"/>
  <c r="C306" i="5"/>
  <c r="B306" i="5"/>
  <c r="A306" i="5"/>
  <c r="K304" i="5"/>
  <c r="H304" i="5"/>
  <c r="G304" i="5"/>
  <c r="E304" i="5"/>
  <c r="E303" i="5"/>
  <c r="E302" i="5"/>
  <c r="E301" i="5"/>
  <c r="J300" i="5"/>
  <c r="I300" i="5"/>
  <c r="H300" i="5"/>
  <c r="G300" i="5"/>
  <c r="F300" i="5"/>
  <c r="J299" i="5"/>
  <c r="I299" i="5"/>
  <c r="H299" i="5"/>
  <c r="G299" i="5"/>
  <c r="F299" i="5"/>
  <c r="J298" i="5"/>
  <c r="I298" i="5"/>
  <c r="H298" i="5"/>
  <c r="G298" i="5"/>
  <c r="F298" i="5"/>
  <c r="J297" i="5"/>
  <c r="I297" i="5"/>
  <c r="H297" i="5"/>
  <c r="G297" i="5"/>
  <c r="F297" i="5"/>
  <c r="V296" i="5"/>
  <c r="J303" i="5" s="1"/>
  <c r="T296" i="5"/>
  <c r="J302" i="5" s="1"/>
  <c r="R296" i="5"/>
  <c r="J301" i="5" s="1"/>
  <c r="U296" i="5"/>
  <c r="S296" i="5"/>
  <c r="Q296" i="5"/>
  <c r="E296" i="5"/>
  <c r="D296" i="5"/>
  <c r="C296" i="5"/>
  <c r="B296" i="5"/>
  <c r="A296" i="5"/>
  <c r="K294" i="5"/>
  <c r="H294" i="5"/>
  <c r="G294" i="5"/>
  <c r="E294" i="5"/>
  <c r="E293" i="5"/>
  <c r="E292" i="5"/>
  <c r="E291" i="5"/>
  <c r="J290" i="5"/>
  <c r="I290" i="5"/>
  <c r="H290" i="5"/>
  <c r="G290" i="5"/>
  <c r="F290" i="5"/>
  <c r="J289" i="5"/>
  <c r="I289" i="5"/>
  <c r="H289" i="5"/>
  <c r="G289" i="5"/>
  <c r="F289" i="5"/>
  <c r="J288" i="5"/>
  <c r="I288" i="5"/>
  <c r="H288" i="5"/>
  <c r="G288" i="5"/>
  <c r="F288" i="5"/>
  <c r="J287" i="5"/>
  <c r="I287" i="5"/>
  <c r="H287" i="5"/>
  <c r="G287" i="5"/>
  <c r="F287" i="5"/>
  <c r="V286" i="5"/>
  <c r="J293" i="5" s="1"/>
  <c r="T286" i="5"/>
  <c r="J292" i="5" s="1"/>
  <c r="R286" i="5"/>
  <c r="J291" i="5" s="1"/>
  <c r="U286" i="5"/>
  <c r="S286" i="5"/>
  <c r="Q286" i="5"/>
  <c r="E286" i="5"/>
  <c r="D286" i="5"/>
  <c r="C286" i="5"/>
  <c r="B286" i="5"/>
  <c r="A286" i="5"/>
  <c r="A285" i="5"/>
  <c r="A282" i="5"/>
  <c r="K279" i="5"/>
  <c r="H279" i="5"/>
  <c r="G279" i="5"/>
  <c r="E279" i="5"/>
  <c r="E278" i="5"/>
  <c r="E277" i="5"/>
  <c r="E276" i="5"/>
  <c r="J275" i="5"/>
  <c r="I275" i="5"/>
  <c r="H275" i="5"/>
  <c r="G275" i="5"/>
  <c r="F275" i="5"/>
  <c r="J274" i="5"/>
  <c r="I274" i="5"/>
  <c r="H274" i="5"/>
  <c r="G274" i="5"/>
  <c r="F274" i="5"/>
  <c r="J273" i="5"/>
  <c r="I273" i="5"/>
  <c r="H273" i="5"/>
  <c r="G273" i="5"/>
  <c r="F273" i="5"/>
  <c r="J272" i="5"/>
  <c r="I272" i="5"/>
  <c r="H272" i="5"/>
  <c r="G272" i="5"/>
  <c r="F272" i="5"/>
  <c r="V271" i="5"/>
  <c r="J278" i="5" s="1"/>
  <c r="T271" i="5"/>
  <c r="J277" i="5" s="1"/>
  <c r="R271" i="5"/>
  <c r="J276" i="5" s="1"/>
  <c r="U271" i="5"/>
  <c r="S271" i="5"/>
  <c r="Q271" i="5"/>
  <c r="E271" i="5"/>
  <c r="D271" i="5"/>
  <c r="C271" i="5"/>
  <c r="B271" i="5"/>
  <c r="A271" i="5"/>
  <c r="K269" i="5"/>
  <c r="H269" i="5"/>
  <c r="G269" i="5"/>
  <c r="E269" i="5"/>
  <c r="E268" i="5"/>
  <c r="E267" i="5"/>
  <c r="E266" i="5"/>
  <c r="J265" i="5"/>
  <c r="I265" i="5"/>
  <c r="H265" i="5"/>
  <c r="G265" i="5"/>
  <c r="F265" i="5"/>
  <c r="J264" i="5"/>
  <c r="I264" i="5"/>
  <c r="H264" i="5"/>
  <c r="G264" i="5"/>
  <c r="F264" i="5"/>
  <c r="J263" i="5"/>
  <c r="I263" i="5"/>
  <c r="H263" i="5"/>
  <c r="G263" i="5"/>
  <c r="F263" i="5"/>
  <c r="J262" i="5"/>
  <c r="I262" i="5"/>
  <c r="H262" i="5"/>
  <c r="G262" i="5"/>
  <c r="F262" i="5"/>
  <c r="V261" i="5"/>
  <c r="J268" i="5" s="1"/>
  <c r="T261" i="5"/>
  <c r="J267" i="5" s="1"/>
  <c r="R261" i="5"/>
  <c r="J266" i="5" s="1"/>
  <c r="U261" i="5"/>
  <c r="S261" i="5"/>
  <c r="Q261" i="5"/>
  <c r="E261" i="5"/>
  <c r="D261" i="5"/>
  <c r="C261" i="5"/>
  <c r="B261" i="5"/>
  <c r="A261" i="5"/>
  <c r="K259" i="5"/>
  <c r="H259" i="5"/>
  <c r="G259" i="5"/>
  <c r="E259" i="5"/>
  <c r="E258" i="5"/>
  <c r="E257" i="5"/>
  <c r="E256" i="5"/>
  <c r="J255" i="5"/>
  <c r="I255" i="5"/>
  <c r="H255" i="5"/>
  <c r="G255" i="5"/>
  <c r="F255" i="5"/>
  <c r="J254" i="5"/>
  <c r="I254" i="5"/>
  <c r="H254" i="5"/>
  <c r="G254" i="5"/>
  <c r="F254" i="5"/>
  <c r="J253" i="5"/>
  <c r="I253" i="5"/>
  <c r="H253" i="5"/>
  <c r="G253" i="5"/>
  <c r="F253" i="5"/>
  <c r="J252" i="5"/>
  <c r="I252" i="5"/>
  <c r="H252" i="5"/>
  <c r="G252" i="5"/>
  <c r="F252" i="5"/>
  <c r="V251" i="5"/>
  <c r="J258" i="5" s="1"/>
  <c r="T251" i="5"/>
  <c r="J257" i="5" s="1"/>
  <c r="R251" i="5"/>
  <c r="J256" i="5" s="1"/>
  <c r="U251" i="5"/>
  <c r="S251" i="5"/>
  <c r="Q251" i="5"/>
  <c r="E251" i="5"/>
  <c r="D251" i="5"/>
  <c r="C251" i="5"/>
  <c r="B251" i="5"/>
  <c r="A251" i="5"/>
  <c r="K249" i="5"/>
  <c r="H249" i="5"/>
  <c r="G249" i="5"/>
  <c r="E249" i="5"/>
  <c r="E248" i="5"/>
  <c r="E247" i="5"/>
  <c r="E246" i="5"/>
  <c r="J245" i="5"/>
  <c r="I245" i="5"/>
  <c r="H245" i="5"/>
  <c r="G245" i="5"/>
  <c r="F245" i="5"/>
  <c r="J244" i="5"/>
  <c r="I244" i="5"/>
  <c r="H244" i="5"/>
  <c r="G244" i="5"/>
  <c r="F244" i="5"/>
  <c r="J243" i="5"/>
  <c r="I243" i="5"/>
  <c r="H243" i="5"/>
  <c r="G243" i="5"/>
  <c r="F243" i="5"/>
  <c r="J242" i="5"/>
  <c r="I242" i="5"/>
  <c r="H242" i="5"/>
  <c r="G242" i="5"/>
  <c r="F242" i="5"/>
  <c r="V241" i="5"/>
  <c r="J248" i="5" s="1"/>
  <c r="T241" i="5"/>
  <c r="J247" i="5" s="1"/>
  <c r="R241" i="5"/>
  <c r="J246" i="5" s="1"/>
  <c r="U241" i="5"/>
  <c r="S241" i="5"/>
  <c r="Q241" i="5"/>
  <c r="E241" i="5"/>
  <c r="D241" i="5"/>
  <c r="C241" i="5"/>
  <c r="B241" i="5"/>
  <c r="A241" i="5"/>
  <c r="A240" i="5"/>
  <c r="A237" i="5"/>
  <c r="K234" i="5"/>
  <c r="H234" i="5"/>
  <c r="G234" i="5"/>
  <c r="E234" i="5"/>
  <c r="E233" i="5"/>
  <c r="E232" i="5"/>
  <c r="E231" i="5"/>
  <c r="J230" i="5"/>
  <c r="I230" i="5"/>
  <c r="H230" i="5"/>
  <c r="G230" i="5"/>
  <c r="F230" i="5"/>
  <c r="J229" i="5"/>
  <c r="I229" i="5"/>
  <c r="H229" i="5"/>
  <c r="G229" i="5"/>
  <c r="F229" i="5"/>
  <c r="J228" i="5"/>
  <c r="I228" i="5"/>
  <c r="H228" i="5"/>
  <c r="G228" i="5"/>
  <c r="F228" i="5"/>
  <c r="J227" i="5"/>
  <c r="I227" i="5"/>
  <c r="H227" i="5"/>
  <c r="G227" i="5"/>
  <c r="F227" i="5"/>
  <c r="V226" i="5"/>
  <c r="J233" i="5" s="1"/>
  <c r="T226" i="5"/>
  <c r="J232" i="5" s="1"/>
  <c r="R226" i="5"/>
  <c r="J231" i="5" s="1"/>
  <c r="U226" i="5"/>
  <c r="S226" i="5"/>
  <c r="Q226" i="5"/>
  <c r="E226" i="5"/>
  <c r="D226" i="5"/>
  <c r="C226" i="5"/>
  <c r="B226" i="5"/>
  <c r="A226" i="5"/>
  <c r="K224" i="5"/>
  <c r="H224" i="5"/>
  <c r="G224" i="5"/>
  <c r="E224" i="5"/>
  <c r="E223" i="5"/>
  <c r="E222" i="5"/>
  <c r="E221" i="5"/>
  <c r="J220" i="5"/>
  <c r="I220" i="5"/>
  <c r="H220" i="5"/>
  <c r="G220" i="5"/>
  <c r="F220" i="5"/>
  <c r="J219" i="5"/>
  <c r="I219" i="5"/>
  <c r="H219" i="5"/>
  <c r="G219" i="5"/>
  <c r="F219" i="5"/>
  <c r="J218" i="5"/>
  <c r="I218" i="5"/>
  <c r="H218" i="5"/>
  <c r="G218" i="5"/>
  <c r="F218" i="5"/>
  <c r="J217" i="5"/>
  <c r="I217" i="5"/>
  <c r="H217" i="5"/>
  <c r="G217" i="5"/>
  <c r="F217" i="5"/>
  <c r="V216" i="5"/>
  <c r="J223" i="5" s="1"/>
  <c r="T216" i="5"/>
  <c r="J222" i="5" s="1"/>
  <c r="R216" i="5"/>
  <c r="J221" i="5" s="1"/>
  <c r="U216" i="5"/>
  <c r="S216" i="5"/>
  <c r="Q216" i="5"/>
  <c r="E216" i="5"/>
  <c r="D216" i="5"/>
  <c r="C216" i="5"/>
  <c r="B216" i="5"/>
  <c r="A216" i="5"/>
  <c r="K214" i="5"/>
  <c r="H214" i="5"/>
  <c r="G214" i="5"/>
  <c r="E214" i="5"/>
  <c r="E213" i="5"/>
  <c r="E212" i="5"/>
  <c r="E211" i="5"/>
  <c r="J210" i="5"/>
  <c r="I210" i="5"/>
  <c r="H210" i="5"/>
  <c r="G210" i="5"/>
  <c r="F210" i="5"/>
  <c r="J209" i="5"/>
  <c r="I209" i="5"/>
  <c r="H209" i="5"/>
  <c r="G209" i="5"/>
  <c r="F209" i="5"/>
  <c r="J208" i="5"/>
  <c r="I208" i="5"/>
  <c r="H208" i="5"/>
  <c r="G208" i="5"/>
  <c r="F208" i="5"/>
  <c r="J207" i="5"/>
  <c r="I207" i="5"/>
  <c r="H207" i="5"/>
  <c r="G207" i="5"/>
  <c r="F207" i="5"/>
  <c r="V206" i="5"/>
  <c r="J213" i="5" s="1"/>
  <c r="T206" i="5"/>
  <c r="J212" i="5" s="1"/>
  <c r="R206" i="5"/>
  <c r="J211" i="5" s="1"/>
  <c r="U206" i="5"/>
  <c r="S206" i="5"/>
  <c r="Q206" i="5"/>
  <c r="E206" i="5"/>
  <c r="D206" i="5"/>
  <c r="C206" i="5"/>
  <c r="B206" i="5"/>
  <c r="A206" i="5"/>
  <c r="A205" i="5"/>
  <c r="A202" i="5"/>
  <c r="K199" i="5"/>
  <c r="H199" i="5"/>
  <c r="G199" i="5"/>
  <c r="E199" i="5"/>
  <c r="E198" i="5"/>
  <c r="E197" i="5"/>
  <c r="E196" i="5"/>
  <c r="J195" i="5"/>
  <c r="I195" i="5"/>
  <c r="H195" i="5"/>
  <c r="G195" i="5"/>
  <c r="F195" i="5"/>
  <c r="J194" i="5"/>
  <c r="I194" i="5"/>
  <c r="H194" i="5"/>
  <c r="G194" i="5"/>
  <c r="F194" i="5"/>
  <c r="J193" i="5"/>
  <c r="I193" i="5"/>
  <c r="H193" i="5"/>
  <c r="G193" i="5"/>
  <c r="F193" i="5"/>
  <c r="J192" i="5"/>
  <c r="I192" i="5"/>
  <c r="H192" i="5"/>
  <c r="G192" i="5"/>
  <c r="F192" i="5"/>
  <c r="V191" i="5"/>
  <c r="J198" i="5" s="1"/>
  <c r="T191" i="5"/>
  <c r="J197" i="5" s="1"/>
  <c r="R191" i="5"/>
  <c r="J196" i="5" s="1"/>
  <c r="U191" i="5"/>
  <c r="S191" i="5"/>
  <c r="Q191" i="5"/>
  <c r="E191" i="5"/>
  <c r="D191" i="5"/>
  <c r="C191" i="5"/>
  <c r="B191" i="5"/>
  <c r="A191" i="5"/>
  <c r="K189" i="5"/>
  <c r="H189" i="5"/>
  <c r="G189" i="5"/>
  <c r="E189" i="5"/>
  <c r="E188" i="5"/>
  <c r="E187" i="5"/>
  <c r="E186" i="5"/>
  <c r="J185" i="5"/>
  <c r="I185" i="5"/>
  <c r="H185" i="5"/>
  <c r="G185" i="5"/>
  <c r="F185" i="5"/>
  <c r="J184" i="5"/>
  <c r="I184" i="5"/>
  <c r="H184" i="5"/>
  <c r="G184" i="5"/>
  <c r="F184" i="5"/>
  <c r="J183" i="5"/>
  <c r="I183" i="5"/>
  <c r="H183" i="5"/>
  <c r="G183" i="5"/>
  <c r="F183" i="5"/>
  <c r="J182" i="5"/>
  <c r="I182" i="5"/>
  <c r="H182" i="5"/>
  <c r="G182" i="5"/>
  <c r="F182" i="5"/>
  <c r="V181" i="5"/>
  <c r="J188" i="5" s="1"/>
  <c r="T181" i="5"/>
  <c r="J187" i="5" s="1"/>
  <c r="R181" i="5"/>
  <c r="J186" i="5" s="1"/>
  <c r="U181" i="5"/>
  <c r="S181" i="5"/>
  <c r="Q181" i="5"/>
  <c r="E181" i="5"/>
  <c r="D181" i="5"/>
  <c r="C181" i="5"/>
  <c r="B181" i="5"/>
  <c r="A181" i="5"/>
  <c r="K179" i="5"/>
  <c r="H179" i="5"/>
  <c r="G179" i="5"/>
  <c r="E179" i="5"/>
  <c r="E178" i="5"/>
  <c r="E177" i="5"/>
  <c r="E176" i="5"/>
  <c r="J175" i="5"/>
  <c r="I175" i="5"/>
  <c r="H175" i="5"/>
  <c r="G175" i="5"/>
  <c r="F175" i="5"/>
  <c r="J174" i="5"/>
  <c r="I174" i="5"/>
  <c r="H174" i="5"/>
  <c r="G174" i="5"/>
  <c r="F174" i="5"/>
  <c r="J173" i="5"/>
  <c r="I173" i="5"/>
  <c r="H173" i="5"/>
  <c r="G173" i="5"/>
  <c r="F173" i="5"/>
  <c r="J172" i="5"/>
  <c r="I172" i="5"/>
  <c r="H172" i="5"/>
  <c r="G172" i="5"/>
  <c r="F172" i="5"/>
  <c r="V171" i="5"/>
  <c r="J178" i="5" s="1"/>
  <c r="T171" i="5"/>
  <c r="J177" i="5" s="1"/>
  <c r="R171" i="5"/>
  <c r="J176" i="5" s="1"/>
  <c r="U171" i="5"/>
  <c r="S171" i="5"/>
  <c r="Q171" i="5"/>
  <c r="E171" i="5"/>
  <c r="D171" i="5"/>
  <c r="C171" i="5"/>
  <c r="B171" i="5"/>
  <c r="A171" i="5"/>
  <c r="K169" i="5"/>
  <c r="H169" i="5"/>
  <c r="G169" i="5"/>
  <c r="E169" i="5"/>
  <c r="E168" i="5"/>
  <c r="E167" i="5"/>
  <c r="E166" i="5"/>
  <c r="J165" i="5"/>
  <c r="I165" i="5"/>
  <c r="H165" i="5"/>
  <c r="G165" i="5"/>
  <c r="F165" i="5"/>
  <c r="J164" i="5"/>
  <c r="I164" i="5"/>
  <c r="H164" i="5"/>
  <c r="G164" i="5"/>
  <c r="F164" i="5"/>
  <c r="J163" i="5"/>
  <c r="I163" i="5"/>
  <c r="H163" i="5"/>
  <c r="G163" i="5"/>
  <c r="F163" i="5"/>
  <c r="J162" i="5"/>
  <c r="I162" i="5"/>
  <c r="H162" i="5"/>
  <c r="G162" i="5"/>
  <c r="F162" i="5"/>
  <c r="V161" i="5"/>
  <c r="J168" i="5" s="1"/>
  <c r="T161" i="5"/>
  <c r="J167" i="5" s="1"/>
  <c r="R161" i="5"/>
  <c r="J166" i="5" s="1"/>
  <c r="U161" i="5"/>
  <c r="S161" i="5"/>
  <c r="Q161" i="5"/>
  <c r="E161" i="5"/>
  <c r="D161" i="5"/>
  <c r="C161" i="5"/>
  <c r="B161" i="5"/>
  <c r="A161" i="5"/>
  <c r="A160" i="5"/>
  <c r="A157" i="5"/>
  <c r="K154" i="5"/>
  <c r="H154" i="5"/>
  <c r="G154" i="5"/>
  <c r="E154" i="5"/>
  <c r="E153" i="5"/>
  <c r="E152" i="5"/>
  <c r="E151" i="5"/>
  <c r="J150" i="5"/>
  <c r="I150" i="5"/>
  <c r="H150" i="5"/>
  <c r="G150" i="5"/>
  <c r="F150" i="5"/>
  <c r="J149" i="5"/>
  <c r="I149" i="5"/>
  <c r="H149" i="5"/>
  <c r="G149" i="5"/>
  <c r="F149" i="5"/>
  <c r="J148" i="5"/>
  <c r="I148" i="5"/>
  <c r="H148" i="5"/>
  <c r="G148" i="5"/>
  <c r="F148" i="5"/>
  <c r="J147" i="5"/>
  <c r="I147" i="5"/>
  <c r="H147" i="5"/>
  <c r="G147" i="5"/>
  <c r="F147" i="5"/>
  <c r="V146" i="5"/>
  <c r="J153" i="5" s="1"/>
  <c r="T146" i="5"/>
  <c r="J152" i="5" s="1"/>
  <c r="R146" i="5"/>
  <c r="J151" i="5" s="1"/>
  <c r="U146" i="5"/>
  <c r="S146" i="5"/>
  <c r="Q146" i="5"/>
  <c r="E146" i="5"/>
  <c r="D146" i="5"/>
  <c r="C146" i="5"/>
  <c r="B146" i="5"/>
  <c r="A146" i="5"/>
  <c r="K144" i="5"/>
  <c r="H144" i="5"/>
  <c r="G144" i="5"/>
  <c r="E144" i="5"/>
  <c r="E143" i="5"/>
  <c r="E142" i="5"/>
  <c r="E141" i="5"/>
  <c r="J140" i="5"/>
  <c r="I140" i="5"/>
  <c r="H140" i="5"/>
  <c r="F140" i="5"/>
  <c r="V140" i="5"/>
  <c r="T140" i="5"/>
  <c r="R140" i="5"/>
  <c r="U140" i="5"/>
  <c r="S140" i="5"/>
  <c r="Q140" i="5"/>
  <c r="E140" i="5"/>
  <c r="D140" i="5"/>
  <c r="C140" i="5"/>
  <c r="B140" i="5"/>
  <c r="A140" i="5"/>
  <c r="J139" i="5"/>
  <c r="I139" i="5"/>
  <c r="H139" i="5"/>
  <c r="F139" i="5"/>
  <c r="V139" i="5"/>
  <c r="T139" i="5"/>
  <c r="R139" i="5"/>
  <c r="U139" i="5"/>
  <c r="S139" i="5"/>
  <c r="Q139" i="5"/>
  <c r="E139" i="5"/>
  <c r="D139" i="5"/>
  <c r="C139" i="5"/>
  <c r="B139" i="5"/>
  <c r="A139" i="5"/>
  <c r="J138" i="5"/>
  <c r="I138" i="5"/>
  <c r="H138" i="5"/>
  <c r="G138" i="5"/>
  <c r="F138" i="5"/>
  <c r="J137" i="5"/>
  <c r="I137" i="5"/>
  <c r="H137" i="5"/>
  <c r="G137" i="5"/>
  <c r="F137" i="5"/>
  <c r="J136" i="5"/>
  <c r="I136" i="5"/>
  <c r="H136" i="5"/>
  <c r="G136" i="5"/>
  <c r="F136" i="5"/>
  <c r="J135" i="5"/>
  <c r="I135" i="5"/>
  <c r="H135" i="5"/>
  <c r="G135" i="5"/>
  <c r="F135" i="5"/>
  <c r="V134" i="5"/>
  <c r="T134" i="5"/>
  <c r="R134" i="5"/>
  <c r="U134" i="5"/>
  <c r="S134" i="5"/>
  <c r="Q134" i="5"/>
  <c r="E134" i="5"/>
  <c r="D134" i="5"/>
  <c r="C134" i="5"/>
  <c r="B134" i="5"/>
  <c r="A134" i="5"/>
  <c r="K132" i="5"/>
  <c r="H132" i="5"/>
  <c r="G132" i="5"/>
  <c r="E132" i="5"/>
  <c r="E131" i="5"/>
  <c r="E130" i="5"/>
  <c r="E129" i="5"/>
  <c r="J128" i="5"/>
  <c r="I128" i="5"/>
  <c r="H128" i="5"/>
  <c r="G128" i="5"/>
  <c r="F128" i="5"/>
  <c r="J127" i="5"/>
  <c r="I127" i="5"/>
  <c r="H127" i="5"/>
  <c r="G127" i="5"/>
  <c r="F127" i="5"/>
  <c r="J126" i="5"/>
  <c r="I126" i="5"/>
  <c r="H126" i="5"/>
  <c r="G126" i="5"/>
  <c r="F126" i="5"/>
  <c r="J125" i="5"/>
  <c r="I125" i="5"/>
  <c r="H125" i="5"/>
  <c r="G125" i="5"/>
  <c r="F125" i="5"/>
  <c r="V124" i="5"/>
  <c r="J131" i="5" s="1"/>
  <c r="T124" i="5"/>
  <c r="J130" i="5" s="1"/>
  <c r="R124" i="5"/>
  <c r="J129" i="5" s="1"/>
  <c r="U124" i="5"/>
  <c r="S124" i="5"/>
  <c r="Q124" i="5"/>
  <c r="E124" i="5"/>
  <c r="D124" i="5"/>
  <c r="C124" i="5"/>
  <c r="B124" i="5"/>
  <c r="A124" i="5"/>
  <c r="K122" i="5"/>
  <c r="H122" i="5"/>
  <c r="G122" i="5"/>
  <c r="E122" i="5"/>
  <c r="E121" i="5"/>
  <c r="E120" i="5"/>
  <c r="E119" i="5"/>
  <c r="J118" i="5"/>
  <c r="I118" i="5"/>
  <c r="H118" i="5"/>
  <c r="G118" i="5"/>
  <c r="F118" i="5"/>
  <c r="J117" i="5"/>
  <c r="I117" i="5"/>
  <c r="H117" i="5"/>
  <c r="G117" i="5"/>
  <c r="F117" i="5"/>
  <c r="J116" i="5"/>
  <c r="I116" i="5"/>
  <c r="H116" i="5"/>
  <c r="G116" i="5"/>
  <c r="F116" i="5"/>
  <c r="J115" i="5"/>
  <c r="I115" i="5"/>
  <c r="H115" i="5"/>
  <c r="G115" i="5"/>
  <c r="F115" i="5"/>
  <c r="V114" i="5"/>
  <c r="J121" i="5" s="1"/>
  <c r="T114" i="5"/>
  <c r="J120" i="5" s="1"/>
  <c r="R114" i="5"/>
  <c r="J119" i="5" s="1"/>
  <c r="U114" i="5"/>
  <c r="S114" i="5"/>
  <c r="Q114" i="5"/>
  <c r="E114" i="5"/>
  <c r="D114" i="5"/>
  <c r="C114" i="5"/>
  <c r="B114" i="5"/>
  <c r="A114" i="5"/>
  <c r="K112" i="5"/>
  <c r="H112" i="5"/>
  <c r="G112" i="5"/>
  <c r="E112" i="5"/>
  <c r="E111" i="5"/>
  <c r="E110" i="5"/>
  <c r="E109" i="5"/>
  <c r="J108" i="5"/>
  <c r="I108" i="5"/>
  <c r="H108" i="5"/>
  <c r="G108" i="5"/>
  <c r="F108" i="5"/>
  <c r="J107" i="5"/>
  <c r="I107" i="5"/>
  <c r="H107" i="5"/>
  <c r="G107" i="5"/>
  <c r="F107" i="5"/>
  <c r="J106" i="5"/>
  <c r="I106" i="5"/>
  <c r="H106" i="5"/>
  <c r="G106" i="5"/>
  <c r="F106" i="5"/>
  <c r="J105" i="5"/>
  <c r="I105" i="5"/>
  <c r="H105" i="5"/>
  <c r="G105" i="5"/>
  <c r="F105" i="5"/>
  <c r="V104" i="5"/>
  <c r="J111" i="5" s="1"/>
  <c r="T104" i="5"/>
  <c r="J110" i="5" s="1"/>
  <c r="R104" i="5"/>
  <c r="J109" i="5" s="1"/>
  <c r="U104" i="5"/>
  <c r="S104" i="5"/>
  <c r="Q104" i="5"/>
  <c r="E104" i="5"/>
  <c r="D104" i="5"/>
  <c r="C104" i="5"/>
  <c r="B104" i="5"/>
  <c r="A104" i="5"/>
  <c r="A103" i="5"/>
  <c r="A100" i="5"/>
  <c r="K97" i="5"/>
  <c r="H97" i="5"/>
  <c r="G97" i="5"/>
  <c r="E97" i="5"/>
  <c r="E96" i="5"/>
  <c r="E95" i="5"/>
  <c r="E94" i="5"/>
  <c r="J93" i="5"/>
  <c r="I93" i="5"/>
  <c r="H93" i="5"/>
  <c r="F93" i="5"/>
  <c r="V93" i="5"/>
  <c r="T93" i="5"/>
  <c r="R93" i="5"/>
  <c r="U93" i="5"/>
  <c r="S93" i="5"/>
  <c r="Q93" i="5"/>
  <c r="E93" i="5"/>
  <c r="D93" i="5"/>
  <c r="C93" i="5"/>
  <c r="B93" i="5"/>
  <c r="A93" i="5"/>
  <c r="J92" i="5"/>
  <c r="I92" i="5"/>
  <c r="H92" i="5"/>
  <c r="F92" i="5"/>
  <c r="V92" i="5"/>
  <c r="T92" i="5"/>
  <c r="R92" i="5"/>
  <c r="U92" i="5"/>
  <c r="S92" i="5"/>
  <c r="Q92" i="5"/>
  <c r="E92" i="5"/>
  <c r="D92" i="5"/>
  <c r="C92" i="5"/>
  <c r="B92" i="5"/>
  <c r="A92" i="5"/>
  <c r="J91" i="5"/>
  <c r="I91" i="5"/>
  <c r="H91" i="5"/>
  <c r="G91" i="5"/>
  <c r="F91" i="5"/>
  <c r="J90" i="5"/>
  <c r="I90" i="5"/>
  <c r="H90" i="5"/>
  <c r="G90" i="5"/>
  <c r="F90" i="5"/>
  <c r="J89" i="5"/>
  <c r="I89" i="5"/>
  <c r="H89" i="5"/>
  <c r="G89" i="5"/>
  <c r="F89" i="5"/>
  <c r="J88" i="5"/>
  <c r="I88" i="5"/>
  <c r="H88" i="5"/>
  <c r="G88" i="5"/>
  <c r="F88" i="5"/>
  <c r="V87" i="5"/>
  <c r="T87" i="5"/>
  <c r="R87" i="5"/>
  <c r="U87" i="5"/>
  <c r="S87" i="5"/>
  <c r="Q87" i="5"/>
  <c r="E87" i="5"/>
  <c r="D87" i="5"/>
  <c r="C87" i="5"/>
  <c r="B87" i="5"/>
  <c r="A87" i="5"/>
  <c r="K85" i="5"/>
  <c r="H85" i="5"/>
  <c r="G85" i="5"/>
  <c r="E85" i="5"/>
  <c r="E84" i="5"/>
  <c r="E83" i="5"/>
  <c r="E82" i="5"/>
  <c r="J81" i="5"/>
  <c r="I81" i="5"/>
  <c r="H81" i="5"/>
  <c r="G81" i="5"/>
  <c r="F81" i="5"/>
  <c r="J80" i="5"/>
  <c r="I80" i="5"/>
  <c r="H80" i="5"/>
  <c r="G80" i="5"/>
  <c r="F80" i="5"/>
  <c r="J79" i="5"/>
  <c r="I79" i="5"/>
  <c r="H79" i="5"/>
  <c r="G79" i="5"/>
  <c r="F79" i="5"/>
  <c r="J78" i="5"/>
  <c r="I78" i="5"/>
  <c r="H78" i="5"/>
  <c r="G78" i="5"/>
  <c r="F78" i="5"/>
  <c r="V77" i="5"/>
  <c r="J84" i="5" s="1"/>
  <c r="T77" i="5"/>
  <c r="J83" i="5" s="1"/>
  <c r="R77" i="5"/>
  <c r="J82" i="5" s="1"/>
  <c r="U77" i="5"/>
  <c r="S77" i="5"/>
  <c r="Q77" i="5"/>
  <c r="E77" i="5"/>
  <c r="D77" i="5"/>
  <c r="C77" i="5"/>
  <c r="B77" i="5"/>
  <c r="A77" i="5"/>
  <c r="K75" i="5"/>
  <c r="H75" i="5"/>
  <c r="G75" i="5"/>
  <c r="E75" i="5"/>
  <c r="E74" i="5"/>
  <c r="E73" i="5"/>
  <c r="E72" i="5"/>
  <c r="J71" i="5"/>
  <c r="I71" i="5"/>
  <c r="H71" i="5"/>
  <c r="G71" i="5"/>
  <c r="F71" i="5"/>
  <c r="J70" i="5"/>
  <c r="I70" i="5"/>
  <c r="H70" i="5"/>
  <c r="G70" i="5"/>
  <c r="F70" i="5"/>
  <c r="J69" i="5"/>
  <c r="I69" i="5"/>
  <c r="H69" i="5"/>
  <c r="G69" i="5"/>
  <c r="F69" i="5"/>
  <c r="J68" i="5"/>
  <c r="I68" i="5"/>
  <c r="H68" i="5"/>
  <c r="G68" i="5"/>
  <c r="F68" i="5"/>
  <c r="V67" i="5"/>
  <c r="J74" i="5" s="1"/>
  <c r="T67" i="5"/>
  <c r="J73" i="5" s="1"/>
  <c r="R67" i="5"/>
  <c r="J72" i="5" s="1"/>
  <c r="U67" i="5"/>
  <c r="S67" i="5"/>
  <c r="Q67" i="5"/>
  <c r="E67" i="5"/>
  <c r="D67" i="5"/>
  <c r="C67" i="5"/>
  <c r="B67" i="5"/>
  <c r="A67" i="5"/>
  <c r="K65" i="5"/>
  <c r="H65" i="5"/>
  <c r="G65" i="5"/>
  <c r="E65" i="5"/>
  <c r="E64" i="5"/>
  <c r="E63" i="5"/>
  <c r="E62" i="5"/>
  <c r="J61" i="5"/>
  <c r="I61" i="5"/>
  <c r="H61" i="5"/>
  <c r="G61" i="5"/>
  <c r="F61" i="5"/>
  <c r="J60" i="5"/>
  <c r="I60" i="5"/>
  <c r="H60" i="5"/>
  <c r="G60" i="5"/>
  <c r="F60" i="5"/>
  <c r="J59" i="5"/>
  <c r="I59" i="5"/>
  <c r="H59" i="5"/>
  <c r="G59" i="5"/>
  <c r="F59" i="5"/>
  <c r="J58" i="5"/>
  <c r="I58" i="5"/>
  <c r="H58" i="5"/>
  <c r="G58" i="5"/>
  <c r="F58" i="5"/>
  <c r="V57" i="5"/>
  <c r="J64" i="5" s="1"/>
  <c r="T57" i="5"/>
  <c r="J63" i="5" s="1"/>
  <c r="R57" i="5"/>
  <c r="J62" i="5" s="1"/>
  <c r="U57" i="5"/>
  <c r="S57" i="5"/>
  <c r="Q57" i="5"/>
  <c r="E57" i="5"/>
  <c r="D57" i="5"/>
  <c r="C57" i="5"/>
  <c r="B57" i="5"/>
  <c r="A57" i="5"/>
  <c r="K55" i="5"/>
  <c r="H55" i="5"/>
  <c r="G55" i="5"/>
  <c r="E55" i="5"/>
  <c r="E54" i="5"/>
  <c r="E53" i="5"/>
  <c r="E52" i="5"/>
  <c r="J51" i="5"/>
  <c r="I51" i="5"/>
  <c r="H51" i="5"/>
  <c r="G51" i="5"/>
  <c r="F51" i="5"/>
  <c r="J50" i="5"/>
  <c r="I50" i="5"/>
  <c r="H50" i="5"/>
  <c r="G50" i="5"/>
  <c r="F50" i="5"/>
  <c r="J49" i="5"/>
  <c r="I49" i="5"/>
  <c r="H49" i="5"/>
  <c r="G49" i="5"/>
  <c r="F49" i="5"/>
  <c r="J48" i="5"/>
  <c r="I48" i="5"/>
  <c r="H48" i="5"/>
  <c r="G48" i="5"/>
  <c r="F48" i="5"/>
  <c r="V47" i="5"/>
  <c r="J54" i="5" s="1"/>
  <c r="T47" i="5"/>
  <c r="J53" i="5" s="1"/>
  <c r="R47" i="5"/>
  <c r="J52" i="5" s="1"/>
  <c r="U47" i="5"/>
  <c r="S47" i="5"/>
  <c r="Q47" i="5"/>
  <c r="E47" i="5"/>
  <c r="D47" i="5"/>
  <c r="C47" i="5"/>
  <c r="B47" i="5"/>
  <c r="A47" i="5"/>
  <c r="K45" i="5"/>
  <c r="H45" i="5"/>
  <c r="G45" i="5"/>
  <c r="E45" i="5"/>
  <c r="E44" i="5"/>
  <c r="E43" i="5"/>
  <c r="E42" i="5"/>
  <c r="J41" i="5"/>
  <c r="I41" i="5"/>
  <c r="H41" i="5"/>
  <c r="G41" i="5"/>
  <c r="F41" i="5"/>
  <c r="J40" i="5"/>
  <c r="I40" i="5"/>
  <c r="H40" i="5"/>
  <c r="G40" i="5"/>
  <c r="F40" i="5"/>
  <c r="J39" i="5"/>
  <c r="I39" i="5"/>
  <c r="H39" i="5"/>
  <c r="G39" i="5"/>
  <c r="F39" i="5"/>
  <c r="J38" i="5"/>
  <c r="I38" i="5"/>
  <c r="H38" i="5"/>
  <c r="F38" i="5"/>
  <c r="V37" i="5"/>
  <c r="J44" i="5" s="1"/>
  <c r="T37" i="5"/>
  <c r="J43" i="5" s="1"/>
  <c r="R37" i="5"/>
  <c r="J42" i="5" s="1"/>
  <c r="U37" i="5"/>
  <c r="S37" i="5"/>
  <c r="Q37" i="5"/>
  <c r="E37" i="5"/>
  <c r="D37" i="5"/>
  <c r="C37" i="5"/>
  <c r="B37" i="5"/>
  <c r="A37" i="5"/>
  <c r="A36" i="5"/>
  <c r="A19" i="5"/>
  <c r="A17" i="5"/>
  <c r="B10" i="5"/>
  <c r="J95" i="5" l="1"/>
  <c r="I155" i="5"/>
  <c r="K155" i="5" s="1"/>
  <c r="I86" i="5"/>
  <c r="K86" i="5" s="1"/>
  <c r="J141" i="5"/>
  <c r="J142" i="5"/>
  <c r="I200" i="5"/>
  <c r="K200" i="5" s="1"/>
  <c r="I295" i="5"/>
  <c r="K295" i="5" s="1"/>
  <c r="I375" i="5"/>
  <c r="P375" i="5" s="1"/>
  <c r="J412" i="5"/>
  <c r="J410" i="5"/>
  <c r="J437" i="5"/>
  <c r="J143" i="5"/>
  <c r="I180" i="5"/>
  <c r="K180" i="5" s="1"/>
  <c r="I429" i="5"/>
  <c r="K429" i="5" s="1"/>
  <c r="I113" i="5"/>
  <c r="P113" i="5" s="1"/>
  <c r="I190" i="5"/>
  <c r="K190" i="5" s="1"/>
  <c r="J94" i="5"/>
  <c r="I170" i="5"/>
  <c r="K170" i="5" s="1"/>
  <c r="I305" i="5"/>
  <c r="P305" i="5" s="1"/>
  <c r="I315" i="5"/>
  <c r="P315" i="5" s="1"/>
  <c r="J385" i="5"/>
  <c r="I387" i="5" s="1"/>
  <c r="J411" i="5"/>
  <c r="J438" i="5"/>
  <c r="J464" i="5"/>
  <c r="J465" i="5"/>
  <c r="J493" i="5"/>
  <c r="I76" i="5"/>
  <c r="I46" i="5"/>
  <c r="I66" i="5"/>
  <c r="I56" i="5"/>
  <c r="P170" i="5"/>
  <c r="I215" i="5"/>
  <c r="I225" i="5"/>
  <c r="I235" i="5"/>
  <c r="I330" i="5"/>
  <c r="I340" i="5"/>
  <c r="I350" i="5"/>
  <c r="I360" i="5"/>
  <c r="J466" i="5"/>
  <c r="J96" i="5"/>
  <c r="I98" i="5" s="1"/>
  <c r="J439" i="5"/>
  <c r="I483" i="5"/>
  <c r="I456" i="5"/>
  <c r="I123" i="5"/>
  <c r="I133" i="5"/>
  <c r="I250" i="5"/>
  <c r="I260" i="5"/>
  <c r="I270" i="5"/>
  <c r="I280" i="5"/>
  <c r="I402" i="5"/>
  <c r="J491" i="5"/>
  <c r="J492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1" i="3"/>
  <c r="CX1" i="3"/>
  <c r="CY1" i="3"/>
  <c r="CZ1" i="3"/>
  <c r="DA1" i="3"/>
  <c r="A2" i="3"/>
  <c r="CX2" i="3"/>
  <c r="CY2" i="3"/>
  <c r="CZ2" i="3"/>
  <c r="DA2" i="3"/>
  <c r="A3" i="3"/>
  <c r="CX3" i="3"/>
  <c r="CY3" i="3"/>
  <c r="CZ3" i="3"/>
  <c r="DA3" i="3"/>
  <c r="A4" i="3"/>
  <c r="CY4" i="3"/>
  <c r="CZ4" i="3"/>
  <c r="DA4" i="3"/>
  <c r="A5" i="3"/>
  <c r="CX5" i="3"/>
  <c r="CY5" i="3"/>
  <c r="CZ5" i="3"/>
  <c r="DA5" i="3"/>
  <c r="A6" i="3"/>
  <c r="CY6" i="3"/>
  <c r="CZ6" i="3"/>
  <c r="DA6" i="3"/>
  <c r="A7" i="3"/>
  <c r="CY7" i="3"/>
  <c r="CZ7" i="3"/>
  <c r="DA7" i="3"/>
  <c r="A8" i="3"/>
  <c r="CX8" i="3"/>
  <c r="CY8" i="3"/>
  <c r="CZ8" i="3"/>
  <c r="DA8" i="3"/>
  <c r="A9" i="3"/>
  <c r="CX9" i="3"/>
  <c r="CY9" i="3"/>
  <c r="CZ9" i="3"/>
  <c r="DA9" i="3"/>
  <c r="A10" i="3"/>
  <c r="CY10" i="3"/>
  <c r="CZ10" i="3"/>
  <c r="DA10" i="3"/>
  <c r="A11" i="3"/>
  <c r="CY11" i="3"/>
  <c r="CZ11" i="3"/>
  <c r="DA11" i="3"/>
  <c r="A12" i="3"/>
  <c r="CX12" i="3"/>
  <c r="CY12" i="3"/>
  <c r="CZ12" i="3"/>
  <c r="DA12" i="3"/>
  <c r="A13" i="3"/>
  <c r="CX13" i="3"/>
  <c r="CY13" i="3"/>
  <c r="CZ13" i="3"/>
  <c r="DA13" i="3"/>
  <c r="A14" i="3"/>
  <c r="CY14" i="3"/>
  <c r="CZ14" i="3"/>
  <c r="DA14" i="3"/>
  <c r="A15" i="3"/>
  <c r="CY15" i="3"/>
  <c r="CZ15" i="3"/>
  <c r="DA15" i="3"/>
  <c r="A16" i="3"/>
  <c r="CX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X19" i="3"/>
  <c r="CY19" i="3"/>
  <c r="CZ19" i="3"/>
  <c r="DA19" i="3"/>
  <c r="A20" i="3"/>
  <c r="CX20" i="3"/>
  <c r="CY20" i="3"/>
  <c r="CZ20" i="3"/>
  <c r="DA20" i="3"/>
  <c r="A21" i="3"/>
  <c r="CX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X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X31" i="3"/>
  <c r="CY31" i="3"/>
  <c r="CZ31" i="3"/>
  <c r="DA31" i="3"/>
  <c r="A32" i="3"/>
  <c r="CX32" i="3"/>
  <c r="CY32" i="3"/>
  <c r="CZ32" i="3"/>
  <c r="DA32" i="3"/>
  <c r="A33" i="3"/>
  <c r="CX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X37" i="3"/>
  <c r="CY37" i="3"/>
  <c r="CZ37" i="3"/>
  <c r="DA37" i="3"/>
  <c r="A38" i="3"/>
  <c r="CX38" i="3"/>
  <c r="CY38" i="3"/>
  <c r="CZ38" i="3"/>
  <c r="DA38" i="3"/>
  <c r="A39" i="3"/>
  <c r="CX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X44" i="3"/>
  <c r="CY44" i="3"/>
  <c r="CZ44" i="3"/>
  <c r="DA44" i="3"/>
  <c r="A45" i="3"/>
  <c r="CX45" i="3"/>
  <c r="CY45" i="3"/>
  <c r="CZ45" i="3"/>
  <c r="DA45" i="3"/>
  <c r="A46" i="3"/>
  <c r="CX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X50" i="3"/>
  <c r="CY50" i="3"/>
  <c r="CZ50" i="3"/>
  <c r="DA50" i="3"/>
  <c r="A51" i="3"/>
  <c r="CX51" i="3"/>
  <c r="CY51" i="3"/>
  <c r="CZ51" i="3"/>
  <c r="DA51" i="3"/>
  <c r="A52" i="3"/>
  <c r="CX52" i="3"/>
  <c r="CY52" i="3"/>
  <c r="CZ52" i="3"/>
  <c r="DA52" i="3"/>
  <c r="A53" i="3"/>
  <c r="CY53" i="3"/>
  <c r="CZ53" i="3"/>
  <c r="DA53" i="3"/>
  <c r="A54" i="3"/>
  <c r="CX54" i="3"/>
  <c r="CY54" i="3"/>
  <c r="CZ54" i="3"/>
  <c r="DA54" i="3"/>
  <c r="A55" i="3"/>
  <c r="CX55" i="3"/>
  <c r="CY55" i="3"/>
  <c r="CZ55" i="3"/>
  <c r="DA55" i="3"/>
  <c r="A56" i="3"/>
  <c r="CX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Y60" i="3"/>
  <c r="CZ60" i="3"/>
  <c r="DA60" i="3"/>
  <c r="A61" i="3"/>
  <c r="CX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Y79" i="3"/>
  <c r="CZ79" i="3"/>
  <c r="DA79" i="3"/>
  <c r="A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C26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P28" i="1"/>
  <c r="AC28" i="1"/>
  <c r="AE28" i="1"/>
  <c r="AF28" i="1"/>
  <c r="AG28" i="1"/>
  <c r="AH28" i="1"/>
  <c r="CV28" i="1" s="1"/>
  <c r="U28" i="1" s="1"/>
  <c r="AI28" i="1"/>
  <c r="CW28" i="1" s="1"/>
  <c r="V28" i="1" s="1"/>
  <c r="AJ28" i="1"/>
  <c r="CQ28" i="1"/>
  <c r="CT28" i="1"/>
  <c r="S28" i="1" s="1"/>
  <c r="CY28" i="1" s="1"/>
  <c r="X28" i="1" s="1"/>
  <c r="CU28" i="1"/>
  <c r="T28" i="1" s="1"/>
  <c r="CX28" i="1"/>
  <c r="W28" i="1" s="1"/>
  <c r="CZ28" i="1"/>
  <c r="Y28" i="1" s="1"/>
  <c r="FR28" i="1"/>
  <c r="GL28" i="1"/>
  <c r="GN28" i="1"/>
  <c r="GO28" i="1"/>
  <c r="GV28" i="1"/>
  <c r="GX28" i="1" s="1"/>
  <c r="C29" i="1"/>
  <c r="D29" i="1"/>
  <c r="I29" i="1"/>
  <c r="CX4" i="3" s="1"/>
  <c r="AB29" i="1"/>
  <c r="AC29" i="1"/>
  <c r="CQ29" i="1" s="1"/>
  <c r="AE29" i="1"/>
  <c r="AD29" i="1" s="1"/>
  <c r="AF29" i="1"/>
  <c r="CT29" i="1" s="1"/>
  <c r="S29" i="1" s="1"/>
  <c r="CY29" i="1" s="1"/>
  <c r="X29" i="1" s="1"/>
  <c r="AG29" i="1"/>
  <c r="CU29" i="1" s="1"/>
  <c r="T29" i="1" s="1"/>
  <c r="AH29" i="1"/>
  <c r="AI29" i="1"/>
  <c r="AJ29" i="1"/>
  <c r="CX29" i="1" s="1"/>
  <c r="W29" i="1" s="1"/>
  <c r="CR29" i="1"/>
  <c r="Q29" i="1" s="1"/>
  <c r="CV29" i="1"/>
  <c r="U29" i="1" s="1"/>
  <c r="CW29" i="1"/>
  <c r="V29" i="1" s="1"/>
  <c r="CZ29" i="1"/>
  <c r="Y29" i="1" s="1"/>
  <c r="FR29" i="1"/>
  <c r="GL29" i="1"/>
  <c r="GN29" i="1"/>
  <c r="GO29" i="1"/>
  <c r="GV29" i="1"/>
  <c r="GX29" i="1"/>
  <c r="C30" i="1"/>
  <c r="D30" i="1"/>
  <c r="I30" i="1"/>
  <c r="V30" i="1"/>
  <c r="W30" i="1"/>
  <c r="AC30" i="1"/>
  <c r="CQ30" i="1" s="1"/>
  <c r="AD30" i="1"/>
  <c r="AE30" i="1"/>
  <c r="AF30" i="1"/>
  <c r="AB30" i="1" s="1"/>
  <c r="AG30" i="1"/>
  <c r="CU30" i="1" s="1"/>
  <c r="AH30" i="1"/>
  <c r="CV30" i="1" s="1"/>
  <c r="U30" i="1" s="1"/>
  <c r="AI30" i="1"/>
  <c r="AJ30" i="1"/>
  <c r="CX30" i="1" s="1"/>
  <c r="CR30" i="1"/>
  <c r="Q30" i="1" s="1"/>
  <c r="CS30" i="1"/>
  <c r="R30" i="1" s="1"/>
  <c r="CT30" i="1"/>
  <c r="S30" i="1" s="1"/>
  <c r="CW30" i="1"/>
  <c r="FR30" i="1"/>
  <c r="GK30" i="1"/>
  <c r="GL30" i="1"/>
  <c r="GN30" i="1"/>
  <c r="GO30" i="1"/>
  <c r="GV30" i="1"/>
  <c r="C31" i="1"/>
  <c r="D31" i="1"/>
  <c r="I31" i="1"/>
  <c r="CX11" i="3" s="1"/>
  <c r="S31" i="1"/>
  <c r="T31" i="1"/>
  <c r="AC31" i="1"/>
  <c r="AD31" i="1"/>
  <c r="AE31" i="1"/>
  <c r="CS31" i="1" s="1"/>
  <c r="R31" i="1" s="1"/>
  <c r="AF31" i="1"/>
  <c r="AG31" i="1"/>
  <c r="AH31" i="1"/>
  <c r="CV31" i="1" s="1"/>
  <c r="U31" i="1" s="1"/>
  <c r="AI31" i="1"/>
  <c r="CW31" i="1" s="1"/>
  <c r="V31" i="1" s="1"/>
  <c r="AJ31" i="1"/>
  <c r="CQ31" i="1"/>
  <c r="P31" i="1" s="1"/>
  <c r="CR31" i="1"/>
  <c r="Q31" i="1" s="1"/>
  <c r="CT31" i="1"/>
  <c r="CU31" i="1"/>
  <c r="CX31" i="1"/>
  <c r="W31" i="1" s="1"/>
  <c r="FR31" i="1"/>
  <c r="GK31" i="1"/>
  <c r="GL31" i="1"/>
  <c r="GN31" i="1"/>
  <c r="GO31" i="1"/>
  <c r="GV31" i="1"/>
  <c r="GX31" i="1" s="1"/>
  <c r="C32" i="1"/>
  <c r="D32" i="1"/>
  <c r="I32" i="1"/>
  <c r="P32" i="1"/>
  <c r="U32" i="1"/>
  <c r="X32" i="1"/>
  <c r="AC32" i="1"/>
  <c r="AE32" i="1"/>
  <c r="CS32" i="1" s="1"/>
  <c r="R32" i="1" s="1"/>
  <c r="GK32" i="1" s="1"/>
  <c r="AF32" i="1"/>
  <c r="CT32" i="1" s="1"/>
  <c r="S32" i="1" s="1"/>
  <c r="AG32" i="1"/>
  <c r="AH32" i="1"/>
  <c r="CV32" i="1" s="1"/>
  <c r="AI32" i="1"/>
  <c r="CW32" i="1" s="1"/>
  <c r="V32" i="1" s="1"/>
  <c r="AJ32" i="1"/>
  <c r="CX32" i="1" s="1"/>
  <c r="W32" i="1" s="1"/>
  <c r="CQ32" i="1"/>
  <c r="CU32" i="1"/>
  <c r="T32" i="1" s="1"/>
  <c r="CY32" i="1"/>
  <c r="CZ32" i="1"/>
  <c r="Y32" i="1" s="1"/>
  <c r="FR32" i="1"/>
  <c r="GL32" i="1"/>
  <c r="GN32" i="1"/>
  <c r="GO32" i="1"/>
  <c r="GV32" i="1"/>
  <c r="GX32" i="1" s="1"/>
  <c r="C33" i="1"/>
  <c r="D33" i="1"/>
  <c r="I33" i="1"/>
  <c r="U33" i="1"/>
  <c r="AB33" i="1"/>
  <c r="AC33" i="1"/>
  <c r="CQ33" i="1" s="1"/>
  <c r="P33" i="1" s="1"/>
  <c r="AE33" i="1"/>
  <c r="AD33" i="1" s="1"/>
  <c r="AF33" i="1"/>
  <c r="CT33" i="1" s="1"/>
  <c r="S33" i="1" s="1"/>
  <c r="AG33" i="1"/>
  <c r="CU33" i="1" s="1"/>
  <c r="T33" i="1" s="1"/>
  <c r="AH33" i="1"/>
  <c r="AI33" i="1"/>
  <c r="AJ33" i="1"/>
  <c r="CR33" i="1"/>
  <c r="Q33" i="1" s="1"/>
  <c r="CS33" i="1"/>
  <c r="R33" i="1" s="1"/>
  <c r="GK33" i="1" s="1"/>
  <c r="CV33" i="1"/>
  <c r="CW33" i="1"/>
  <c r="V33" i="1" s="1"/>
  <c r="CX33" i="1"/>
  <c r="W33" i="1" s="1"/>
  <c r="FR33" i="1"/>
  <c r="GL33" i="1"/>
  <c r="GN33" i="1"/>
  <c r="GO33" i="1"/>
  <c r="CC37" i="1" s="1"/>
  <c r="GV33" i="1"/>
  <c r="GX33" i="1" s="1"/>
  <c r="I34" i="1"/>
  <c r="P34" i="1"/>
  <c r="CP34" i="1" s="1"/>
  <c r="O34" i="1" s="1"/>
  <c r="W34" i="1"/>
  <c r="AC34" i="1"/>
  <c r="AD34" i="1"/>
  <c r="AE34" i="1"/>
  <c r="AF34" i="1"/>
  <c r="AG34" i="1"/>
  <c r="AH34" i="1"/>
  <c r="CV34" i="1" s="1"/>
  <c r="U34" i="1" s="1"/>
  <c r="AI34" i="1"/>
  <c r="AJ34" i="1"/>
  <c r="CQ34" i="1"/>
  <c r="CR34" i="1"/>
  <c r="Q34" i="1" s="1"/>
  <c r="CS34" i="1"/>
  <c r="R34" i="1" s="1"/>
  <c r="GK34" i="1" s="1"/>
  <c r="CT34" i="1"/>
  <c r="S34" i="1" s="1"/>
  <c r="CU34" i="1"/>
  <c r="T34" i="1" s="1"/>
  <c r="CW34" i="1"/>
  <c r="V34" i="1" s="1"/>
  <c r="CX34" i="1"/>
  <c r="FR34" i="1"/>
  <c r="GL34" i="1"/>
  <c r="GN34" i="1"/>
  <c r="GO34" i="1"/>
  <c r="GV34" i="1"/>
  <c r="GX34" i="1"/>
  <c r="I35" i="1"/>
  <c r="GX35" i="1" s="1"/>
  <c r="R35" i="1"/>
  <c r="GK35" i="1" s="1"/>
  <c r="V35" i="1"/>
  <c r="AB35" i="1"/>
  <c r="AC35" i="1"/>
  <c r="CQ35" i="1" s="1"/>
  <c r="AE35" i="1"/>
  <c r="AD35" i="1" s="1"/>
  <c r="AF35" i="1"/>
  <c r="AG35" i="1"/>
  <c r="CU35" i="1" s="1"/>
  <c r="T35" i="1" s="1"/>
  <c r="AH35" i="1"/>
  <c r="AI35" i="1"/>
  <c r="AJ35" i="1"/>
  <c r="CX35" i="1" s="1"/>
  <c r="W35" i="1" s="1"/>
  <c r="CR35" i="1"/>
  <c r="CS35" i="1"/>
  <c r="CT35" i="1"/>
  <c r="S35" i="1" s="1"/>
  <c r="CV35" i="1"/>
  <c r="U35" i="1" s="1"/>
  <c r="CW35" i="1"/>
  <c r="FR35" i="1"/>
  <c r="BY37" i="1" s="1"/>
  <c r="GL35" i="1"/>
  <c r="GN35" i="1"/>
  <c r="GO35" i="1"/>
  <c r="GV35" i="1"/>
  <c r="B37" i="1"/>
  <c r="B26" i="1" s="1"/>
  <c r="C37" i="1"/>
  <c r="D37" i="1"/>
  <c r="D26" i="1" s="1"/>
  <c r="F37" i="1"/>
  <c r="F26" i="1" s="1"/>
  <c r="G37" i="1"/>
  <c r="G26" i="1" s="1"/>
  <c r="AI37" i="1"/>
  <c r="AJ37" i="1"/>
  <c r="AO37" i="1"/>
  <c r="AO26" i="1" s="1"/>
  <c r="BX37" i="1"/>
  <c r="BX26" i="1" s="1"/>
  <c r="BZ37" i="1"/>
  <c r="CK37" i="1"/>
  <c r="CK26" i="1" s="1"/>
  <c r="CL37" i="1"/>
  <c r="BC37" i="1" s="1"/>
  <c r="BC26" i="1" s="1"/>
  <c r="F41" i="1"/>
  <c r="F53" i="1"/>
  <c r="D66" i="1"/>
  <c r="B68" i="1"/>
  <c r="E68" i="1"/>
  <c r="Z68" i="1"/>
  <c r="AA68" i="1"/>
  <c r="AM68" i="1"/>
  <c r="AN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C70" i="1"/>
  <c r="D70" i="1"/>
  <c r="I70" i="1"/>
  <c r="AC70" i="1"/>
  <c r="AE70" i="1"/>
  <c r="AF70" i="1"/>
  <c r="CT70" i="1" s="1"/>
  <c r="S70" i="1" s="1"/>
  <c r="AG70" i="1"/>
  <c r="AH70" i="1"/>
  <c r="AI70" i="1"/>
  <c r="CW70" i="1" s="1"/>
  <c r="V70" i="1" s="1"/>
  <c r="AJ70" i="1"/>
  <c r="CX70" i="1" s="1"/>
  <c r="W70" i="1" s="1"/>
  <c r="CQ70" i="1"/>
  <c r="CU70" i="1"/>
  <c r="T70" i="1" s="1"/>
  <c r="CV70" i="1"/>
  <c r="FR70" i="1"/>
  <c r="GL70" i="1"/>
  <c r="GN70" i="1"/>
  <c r="GO70" i="1"/>
  <c r="GV70" i="1"/>
  <c r="C71" i="1"/>
  <c r="D71" i="1"/>
  <c r="I71" i="1"/>
  <c r="CX18" i="3" s="1"/>
  <c r="R71" i="1"/>
  <c r="S71" i="1"/>
  <c r="AB71" i="1"/>
  <c r="AC71" i="1"/>
  <c r="CQ71" i="1" s="1"/>
  <c r="P71" i="1" s="1"/>
  <c r="AE71" i="1"/>
  <c r="AD71" i="1" s="1"/>
  <c r="AF71" i="1"/>
  <c r="AG71" i="1"/>
  <c r="CU71" i="1" s="1"/>
  <c r="T71" i="1" s="1"/>
  <c r="AH71" i="1"/>
  <c r="AI71" i="1"/>
  <c r="AJ71" i="1"/>
  <c r="CX71" i="1" s="1"/>
  <c r="W71" i="1" s="1"/>
  <c r="CP71" i="1"/>
  <c r="O71" i="1" s="1"/>
  <c r="CR71" i="1"/>
  <c r="Q71" i="1" s="1"/>
  <c r="CS71" i="1"/>
  <c r="CT71" i="1"/>
  <c r="CV71" i="1"/>
  <c r="U71" i="1" s="1"/>
  <c r="CW71" i="1"/>
  <c r="V71" i="1" s="1"/>
  <c r="FR71" i="1"/>
  <c r="GK71" i="1"/>
  <c r="GL71" i="1"/>
  <c r="GN71" i="1"/>
  <c r="GO71" i="1"/>
  <c r="GV71" i="1"/>
  <c r="GX71" i="1"/>
  <c r="C72" i="1"/>
  <c r="D72" i="1"/>
  <c r="U72" i="1"/>
  <c r="AC72" i="1"/>
  <c r="AE72" i="1"/>
  <c r="AD72" i="1" s="1"/>
  <c r="AF72" i="1"/>
  <c r="AG72" i="1"/>
  <c r="CU72" i="1" s="1"/>
  <c r="T72" i="1" s="1"/>
  <c r="AH72" i="1"/>
  <c r="AI72" i="1"/>
  <c r="AJ72" i="1"/>
  <c r="CX72" i="1" s="1"/>
  <c r="W72" i="1" s="1"/>
  <c r="CR72" i="1"/>
  <c r="Q72" i="1" s="1"/>
  <c r="CS72" i="1"/>
  <c r="R72" i="1" s="1"/>
  <c r="CT72" i="1"/>
  <c r="S72" i="1" s="1"/>
  <c r="CV72" i="1"/>
  <c r="CW72" i="1"/>
  <c r="V72" i="1" s="1"/>
  <c r="FR72" i="1"/>
  <c r="GK72" i="1"/>
  <c r="GL72" i="1"/>
  <c r="GN72" i="1"/>
  <c r="GO72" i="1"/>
  <c r="GV72" i="1"/>
  <c r="GX72" i="1"/>
  <c r="C73" i="1"/>
  <c r="D73" i="1"/>
  <c r="I73" i="1"/>
  <c r="W73" i="1"/>
  <c r="AC73" i="1"/>
  <c r="AD73" i="1"/>
  <c r="AE73" i="1"/>
  <c r="AF73" i="1"/>
  <c r="AG73" i="1"/>
  <c r="AH73" i="1"/>
  <c r="CV73" i="1" s="1"/>
  <c r="U73" i="1" s="1"/>
  <c r="AI73" i="1"/>
  <c r="AJ73" i="1"/>
  <c r="CQ73" i="1"/>
  <c r="P73" i="1" s="1"/>
  <c r="CP73" i="1" s="1"/>
  <c r="O73" i="1" s="1"/>
  <c r="CR73" i="1"/>
  <c r="Q73" i="1" s="1"/>
  <c r="CS73" i="1"/>
  <c r="R73" i="1" s="1"/>
  <c r="CT73" i="1"/>
  <c r="S73" i="1" s="1"/>
  <c r="CU73" i="1"/>
  <c r="T73" i="1" s="1"/>
  <c r="CW73" i="1"/>
  <c r="V73" i="1" s="1"/>
  <c r="CX73" i="1"/>
  <c r="FR73" i="1"/>
  <c r="GK73" i="1"/>
  <c r="GL73" i="1"/>
  <c r="GN73" i="1"/>
  <c r="GO73" i="1"/>
  <c r="GV73" i="1"/>
  <c r="GX73" i="1"/>
  <c r="I74" i="1"/>
  <c r="AC74" i="1"/>
  <c r="CQ74" i="1" s="1"/>
  <c r="AE74" i="1"/>
  <c r="AD74" i="1" s="1"/>
  <c r="AF74" i="1"/>
  <c r="AG74" i="1"/>
  <c r="CU74" i="1" s="1"/>
  <c r="AH74" i="1"/>
  <c r="AI74" i="1"/>
  <c r="AJ74" i="1"/>
  <c r="CR74" i="1"/>
  <c r="CS74" i="1"/>
  <c r="R74" i="1" s="1"/>
  <c r="GK74" i="1" s="1"/>
  <c r="CT74" i="1"/>
  <c r="S74" i="1" s="1"/>
  <c r="CV74" i="1"/>
  <c r="CW74" i="1"/>
  <c r="CX74" i="1"/>
  <c r="W74" i="1" s="1"/>
  <c r="AJ78" i="1" s="1"/>
  <c r="FR74" i="1"/>
  <c r="GL74" i="1"/>
  <c r="GN74" i="1"/>
  <c r="GO74" i="1"/>
  <c r="GV74" i="1"/>
  <c r="I75" i="1"/>
  <c r="U75" i="1"/>
  <c r="V75" i="1"/>
  <c r="AC75" i="1"/>
  <c r="AE75" i="1"/>
  <c r="AF75" i="1"/>
  <c r="CT75" i="1" s="1"/>
  <c r="S75" i="1" s="1"/>
  <c r="CY75" i="1" s="1"/>
  <c r="X75" i="1" s="1"/>
  <c r="AG75" i="1"/>
  <c r="AH75" i="1"/>
  <c r="AI75" i="1"/>
  <c r="CW75" i="1" s="1"/>
  <c r="AJ75" i="1"/>
  <c r="CX75" i="1" s="1"/>
  <c r="W75" i="1" s="1"/>
  <c r="CQ75" i="1"/>
  <c r="CS75" i="1"/>
  <c r="R75" i="1" s="1"/>
  <c r="GK75" i="1" s="1"/>
  <c r="CU75" i="1"/>
  <c r="T75" i="1" s="1"/>
  <c r="CV75" i="1"/>
  <c r="CZ75" i="1"/>
  <c r="Y75" i="1" s="1"/>
  <c r="FR75" i="1"/>
  <c r="GL75" i="1"/>
  <c r="GN75" i="1"/>
  <c r="GO75" i="1"/>
  <c r="GV75" i="1"/>
  <c r="GX75" i="1"/>
  <c r="C76" i="1"/>
  <c r="D76" i="1"/>
  <c r="I76" i="1"/>
  <c r="CX27" i="3" s="1"/>
  <c r="R76" i="1"/>
  <c r="GK76" i="1" s="1"/>
  <c r="S76" i="1"/>
  <c r="AC76" i="1"/>
  <c r="AE76" i="1"/>
  <c r="AD76" i="1" s="1"/>
  <c r="AF76" i="1"/>
  <c r="AG76" i="1"/>
  <c r="CU76" i="1" s="1"/>
  <c r="T76" i="1" s="1"/>
  <c r="AH76" i="1"/>
  <c r="AI76" i="1"/>
  <c r="AJ76" i="1"/>
  <c r="CX76" i="1" s="1"/>
  <c r="W76" i="1" s="1"/>
  <c r="CR76" i="1"/>
  <c r="Q76" i="1" s="1"/>
  <c r="CS76" i="1"/>
  <c r="CT76" i="1"/>
  <c r="CV76" i="1"/>
  <c r="U76" i="1" s="1"/>
  <c r="CW76" i="1"/>
  <c r="V76" i="1" s="1"/>
  <c r="FR76" i="1"/>
  <c r="GL76" i="1"/>
  <c r="GN76" i="1"/>
  <c r="GO76" i="1"/>
  <c r="GV76" i="1"/>
  <c r="GX76" i="1"/>
  <c r="B78" i="1"/>
  <c r="C78" i="1"/>
  <c r="C68" i="1" s="1"/>
  <c r="D78" i="1"/>
  <c r="D68" i="1" s="1"/>
  <c r="F78" i="1"/>
  <c r="F68" i="1" s="1"/>
  <c r="G78" i="1"/>
  <c r="G68" i="1" s="1"/>
  <c r="AO78" i="1"/>
  <c r="BX78" i="1"/>
  <c r="BX68" i="1" s="1"/>
  <c r="BZ78" i="1"/>
  <c r="CC78" i="1"/>
  <c r="CK78" i="1"/>
  <c r="CL78" i="1"/>
  <c r="D107" i="1"/>
  <c r="B109" i="1"/>
  <c r="E109" i="1"/>
  <c r="F109" i="1"/>
  <c r="Z109" i="1"/>
  <c r="AA109" i="1"/>
  <c r="AM109" i="1"/>
  <c r="AN109" i="1"/>
  <c r="BD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BX109" i="1"/>
  <c r="CK109" i="1"/>
  <c r="CM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EG109" i="1"/>
  <c r="EH109" i="1"/>
  <c r="EI109" i="1"/>
  <c r="EJ109" i="1"/>
  <c r="EK109" i="1"/>
  <c r="EL109" i="1"/>
  <c r="EM109" i="1"/>
  <c r="EN109" i="1"/>
  <c r="EO109" i="1"/>
  <c r="EP109" i="1"/>
  <c r="EQ109" i="1"/>
  <c r="ER109" i="1"/>
  <c r="ES109" i="1"/>
  <c r="ET109" i="1"/>
  <c r="EU109" i="1"/>
  <c r="EV109" i="1"/>
  <c r="EW109" i="1"/>
  <c r="EX109" i="1"/>
  <c r="EY109" i="1"/>
  <c r="EZ109" i="1"/>
  <c r="FA109" i="1"/>
  <c r="FB109" i="1"/>
  <c r="FC109" i="1"/>
  <c r="FD109" i="1"/>
  <c r="FE109" i="1"/>
  <c r="FF109" i="1"/>
  <c r="FG109" i="1"/>
  <c r="FH109" i="1"/>
  <c r="FI109" i="1"/>
  <c r="FJ109" i="1"/>
  <c r="FK109" i="1"/>
  <c r="FL109" i="1"/>
  <c r="FM109" i="1"/>
  <c r="FN109" i="1"/>
  <c r="FO109" i="1"/>
  <c r="FP109" i="1"/>
  <c r="FQ109" i="1"/>
  <c r="FR109" i="1"/>
  <c r="FS109" i="1"/>
  <c r="FT109" i="1"/>
  <c r="FU109" i="1"/>
  <c r="FV109" i="1"/>
  <c r="FW109" i="1"/>
  <c r="FX109" i="1"/>
  <c r="FY109" i="1"/>
  <c r="FZ109" i="1"/>
  <c r="GA109" i="1"/>
  <c r="GB109" i="1"/>
  <c r="GC109" i="1"/>
  <c r="GD109" i="1"/>
  <c r="GE109" i="1"/>
  <c r="GF109" i="1"/>
  <c r="GG109" i="1"/>
  <c r="GH109" i="1"/>
  <c r="GI109" i="1"/>
  <c r="GJ109" i="1"/>
  <c r="GK109" i="1"/>
  <c r="GL109" i="1"/>
  <c r="GM109" i="1"/>
  <c r="GN109" i="1"/>
  <c r="GO109" i="1"/>
  <c r="GP109" i="1"/>
  <c r="GQ109" i="1"/>
  <c r="GR109" i="1"/>
  <c r="GS109" i="1"/>
  <c r="GT109" i="1"/>
  <c r="GU109" i="1"/>
  <c r="GV109" i="1"/>
  <c r="GW109" i="1"/>
  <c r="GX109" i="1"/>
  <c r="C111" i="1"/>
  <c r="D111" i="1"/>
  <c r="I111" i="1"/>
  <c r="CX29" i="3" s="1"/>
  <c r="AC111" i="1"/>
  <c r="AE111" i="1"/>
  <c r="CS111" i="1" s="1"/>
  <c r="R111" i="1" s="1"/>
  <c r="AF111" i="1"/>
  <c r="CT111" i="1" s="1"/>
  <c r="S111" i="1" s="1"/>
  <c r="AG111" i="1"/>
  <c r="AH111" i="1"/>
  <c r="AI111" i="1"/>
  <c r="CW111" i="1" s="1"/>
  <c r="V111" i="1" s="1"/>
  <c r="AJ111" i="1"/>
  <c r="CX111" i="1" s="1"/>
  <c r="W111" i="1" s="1"/>
  <c r="CQ111" i="1"/>
  <c r="CU111" i="1"/>
  <c r="CV111" i="1"/>
  <c r="U111" i="1" s="1"/>
  <c r="CZ111" i="1"/>
  <c r="Y111" i="1" s="1"/>
  <c r="FR111" i="1"/>
  <c r="GL111" i="1"/>
  <c r="GN111" i="1"/>
  <c r="CB116" i="1" s="1"/>
  <c r="GO111" i="1"/>
  <c r="GV111" i="1"/>
  <c r="GX111" i="1"/>
  <c r="C112" i="1"/>
  <c r="D112" i="1"/>
  <c r="I112" i="1"/>
  <c r="CX30" i="3" s="1"/>
  <c r="U112" i="1"/>
  <c r="W112" i="1"/>
  <c r="AC112" i="1"/>
  <c r="CQ112" i="1" s="1"/>
  <c r="P112" i="1" s="1"/>
  <c r="AE112" i="1"/>
  <c r="AF112" i="1"/>
  <c r="AG112" i="1"/>
  <c r="CU112" i="1" s="1"/>
  <c r="T112" i="1" s="1"/>
  <c r="AH112" i="1"/>
  <c r="AI112" i="1"/>
  <c r="CW112" i="1" s="1"/>
  <c r="V112" i="1" s="1"/>
  <c r="AJ112" i="1"/>
  <c r="CT112" i="1"/>
  <c r="S112" i="1" s="1"/>
  <c r="CV112" i="1"/>
  <c r="CX112" i="1"/>
  <c r="FR112" i="1"/>
  <c r="GL112" i="1"/>
  <c r="GN112" i="1"/>
  <c r="GO112" i="1"/>
  <c r="CC116" i="1" s="1"/>
  <c r="GV112" i="1"/>
  <c r="GX112" i="1" s="1"/>
  <c r="C113" i="1"/>
  <c r="D113" i="1"/>
  <c r="S113" i="1"/>
  <c r="CZ113" i="1" s="1"/>
  <c r="T113" i="1"/>
  <c r="W113" i="1"/>
  <c r="Y113" i="1"/>
  <c r="AC113" i="1"/>
  <c r="AD113" i="1"/>
  <c r="AE113" i="1"/>
  <c r="CS113" i="1" s="1"/>
  <c r="R113" i="1" s="1"/>
  <c r="AF113" i="1"/>
  <c r="AG113" i="1"/>
  <c r="AH113" i="1"/>
  <c r="CV113" i="1" s="1"/>
  <c r="U113" i="1" s="1"/>
  <c r="AI113" i="1"/>
  <c r="CW113" i="1" s="1"/>
  <c r="V113" i="1" s="1"/>
  <c r="AJ113" i="1"/>
  <c r="CQ113" i="1"/>
  <c r="P113" i="1" s="1"/>
  <c r="CR113" i="1"/>
  <c r="Q113" i="1" s="1"/>
  <c r="CT113" i="1"/>
  <c r="CU113" i="1"/>
  <c r="CX113" i="1"/>
  <c r="FR113" i="1"/>
  <c r="GK113" i="1"/>
  <c r="GL113" i="1"/>
  <c r="GN113" i="1"/>
  <c r="GO113" i="1"/>
  <c r="GV113" i="1"/>
  <c r="GX113" i="1" s="1"/>
  <c r="C114" i="1"/>
  <c r="D114" i="1"/>
  <c r="I114" i="1"/>
  <c r="V114" i="1"/>
  <c r="AC114" i="1"/>
  <c r="AE114" i="1"/>
  <c r="AF114" i="1"/>
  <c r="CT114" i="1" s="1"/>
  <c r="AG114" i="1"/>
  <c r="AH114" i="1"/>
  <c r="CV114" i="1" s="1"/>
  <c r="U114" i="1" s="1"/>
  <c r="AI114" i="1"/>
  <c r="CW114" i="1" s="1"/>
  <c r="AJ114" i="1"/>
  <c r="CX114" i="1" s="1"/>
  <c r="CQ114" i="1"/>
  <c r="CU114" i="1"/>
  <c r="FR114" i="1"/>
  <c r="GL114" i="1"/>
  <c r="GN114" i="1"/>
  <c r="GO114" i="1"/>
  <c r="GV114" i="1"/>
  <c r="GX114" i="1" s="1"/>
  <c r="CJ116" i="1" s="1"/>
  <c r="B116" i="1"/>
  <c r="C116" i="1"/>
  <c r="C109" i="1" s="1"/>
  <c r="D116" i="1"/>
  <c r="D109" i="1" s="1"/>
  <c r="F116" i="1"/>
  <c r="G116" i="1"/>
  <c r="G109" i="1" s="1"/>
  <c r="AI116" i="1"/>
  <c r="AO116" i="1"/>
  <c r="AO109" i="1" s="1"/>
  <c r="BC116" i="1"/>
  <c r="BC109" i="1" s="1"/>
  <c r="BX116" i="1"/>
  <c r="BY116" i="1"/>
  <c r="CK116" i="1"/>
  <c r="BB116" i="1" s="1"/>
  <c r="CL116" i="1"/>
  <c r="CL109" i="1" s="1"/>
  <c r="F120" i="1"/>
  <c r="F132" i="1"/>
  <c r="D145" i="1"/>
  <c r="C147" i="1"/>
  <c r="D147" i="1"/>
  <c r="E147" i="1"/>
  <c r="Z147" i="1"/>
  <c r="AA147" i="1"/>
  <c r="AM147" i="1"/>
  <c r="AN147" i="1"/>
  <c r="BD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W147" i="1"/>
  <c r="CB147" i="1"/>
  <c r="CK147" i="1"/>
  <c r="CM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D147" i="1"/>
  <c r="DE147" i="1"/>
  <c r="DF147" i="1"/>
  <c r="DG147" i="1"/>
  <c r="DH147" i="1"/>
  <c r="DI147" i="1"/>
  <c r="DJ147" i="1"/>
  <c r="DK147" i="1"/>
  <c r="DL147" i="1"/>
  <c r="DM147" i="1"/>
  <c r="DN147" i="1"/>
  <c r="DO147" i="1"/>
  <c r="DP147" i="1"/>
  <c r="DQ147" i="1"/>
  <c r="DR147" i="1"/>
  <c r="DS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EG147" i="1"/>
  <c r="EH147" i="1"/>
  <c r="EI147" i="1"/>
  <c r="EJ147" i="1"/>
  <c r="EK147" i="1"/>
  <c r="EL147" i="1"/>
  <c r="EM147" i="1"/>
  <c r="EN147" i="1"/>
  <c r="EO147" i="1"/>
  <c r="EP147" i="1"/>
  <c r="EQ147" i="1"/>
  <c r="ER147" i="1"/>
  <c r="ES147" i="1"/>
  <c r="ET147" i="1"/>
  <c r="EU147" i="1"/>
  <c r="EV147" i="1"/>
  <c r="EW147" i="1"/>
  <c r="EX147" i="1"/>
  <c r="EY147" i="1"/>
  <c r="EZ147" i="1"/>
  <c r="FA147" i="1"/>
  <c r="FB147" i="1"/>
  <c r="FC147" i="1"/>
  <c r="FD147" i="1"/>
  <c r="FE147" i="1"/>
  <c r="FF147" i="1"/>
  <c r="FG147" i="1"/>
  <c r="FH147" i="1"/>
  <c r="FI147" i="1"/>
  <c r="FJ147" i="1"/>
  <c r="FK147" i="1"/>
  <c r="FL147" i="1"/>
  <c r="FM147" i="1"/>
  <c r="FN147" i="1"/>
  <c r="FO147" i="1"/>
  <c r="FP147" i="1"/>
  <c r="FQ147" i="1"/>
  <c r="FR147" i="1"/>
  <c r="FS147" i="1"/>
  <c r="FT147" i="1"/>
  <c r="FU147" i="1"/>
  <c r="FV147" i="1"/>
  <c r="FW147" i="1"/>
  <c r="FX147" i="1"/>
  <c r="FY147" i="1"/>
  <c r="FZ147" i="1"/>
  <c r="GA147" i="1"/>
  <c r="GB147" i="1"/>
  <c r="GC147" i="1"/>
  <c r="GD147" i="1"/>
  <c r="GE147" i="1"/>
  <c r="GF147" i="1"/>
  <c r="GG147" i="1"/>
  <c r="GH147" i="1"/>
  <c r="GI147" i="1"/>
  <c r="GJ147" i="1"/>
  <c r="GK147" i="1"/>
  <c r="GL147" i="1"/>
  <c r="GM147" i="1"/>
  <c r="GN147" i="1"/>
  <c r="GO147" i="1"/>
  <c r="GP147" i="1"/>
  <c r="GQ147" i="1"/>
  <c r="GR147" i="1"/>
  <c r="GS147" i="1"/>
  <c r="GT147" i="1"/>
  <c r="GU147" i="1"/>
  <c r="GV147" i="1"/>
  <c r="GW147" i="1"/>
  <c r="GX147" i="1"/>
  <c r="C149" i="1"/>
  <c r="D149" i="1"/>
  <c r="I149" i="1"/>
  <c r="V149" i="1"/>
  <c r="AI153" i="1" s="1"/>
  <c r="AC149" i="1"/>
  <c r="AE149" i="1"/>
  <c r="AF149" i="1"/>
  <c r="CT149" i="1" s="1"/>
  <c r="S149" i="1" s="1"/>
  <c r="AG149" i="1"/>
  <c r="AH149" i="1"/>
  <c r="AI149" i="1"/>
  <c r="CW149" i="1" s="1"/>
  <c r="AJ149" i="1"/>
  <c r="CX149" i="1" s="1"/>
  <c r="W149" i="1" s="1"/>
  <c r="AJ153" i="1" s="1"/>
  <c r="CQ149" i="1"/>
  <c r="CU149" i="1"/>
  <c r="T149" i="1" s="1"/>
  <c r="CV149" i="1"/>
  <c r="FR149" i="1"/>
  <c r="BY153" i="1" s="1"/>
  <c r="GL149" i="1"/>
  <c r="GN149" i="1"/>
  <c r="GO149" i="1"/>
  <c r="GV149" i="1"/>
  <c r="C150" i="1"/>
  <c r="D150" i="1"/>
  <c r="AC150" i="1"/>
  <c r="AD150" i="1"/>
  <c r="AE150" i="1"/>
  <c r="AF150" i="1"/>
  <c r="AG150" i="1"/>
  <c r="AH150" i="1"/>
  <c r="CV150" i="1" s="1"/>
  <c r="U150" i="1" s="1"/>
  <c r="AI150" i="1"/>
  <c r="AJ150" i="1"/>
  <c r="CQ150" i="1"/>
  <c r="P150" i="1" s="1"/>
  <c r="CP150" i="1" s="1"/>
  <c r="O150" i="1" s="1"/>
  <c r="CR150" i="1"/>
  <c r="Q150" i="1" s="1"/>
  <c r="CS150" i="1"/>
  <c r="R150" i="1" s="1"/>
  <c r="GK150" i="1" s="1"/>
  <c r="CT150" i="1"/>
  <c r="S150" i="1" s="1"/>
  <c r="CU150" i="1"/>
  <c r="T150" i="1" s="1"/>
  <c r="CW150" i="1"/>
  <c r="V150" i="1" s="1"/>
  <c r="CX150" i="1"/>
  <c r="W150" i="1" s="1"/>
  <c r="FR150" i="1"/>
  <c r="GL150" i="1"/>
  <c r="GN150" i="1"/>
  <c r="GO150" i="1"/>
  <c r="CC153" i="1" s="1"/>
  <c r="AT153" i="1" s="1"/>
  <c r="AT147" i="1" s="1"/>
  <c r="GV150" i="1"/>
  <c r="GX150" i="1"/>
  <c r="C151" i="1"/>
  <c r="D151" i="1"/>
  <c r="I151" i="1"/>
  <c r="CX40" i="3" s="1"/>
  <c r="P151" i="1"/>
  <c r="Y151" i="1"/>
  <c r="AC151" i="1"/>
  <c r="AE151" i="1"/>
  <c r="AF151" i="1"/>
  <c r="AG151" i="1"/>
  <c r="AH151" i="1"/>
  <c r="CV151" i="1" s="1"/>
  <c r="U151" i="1" s="1"/>
  <c r="AI151" i="1"/>
  <c r="CW151" i="1" s="1"/>
  <c r="V151" i="1" s="1"/>
  <c r="AJ151" i="1"/>
  <c r="CQ151" i="1"/>
  <c r="CT151" i="1"/>
  <c r="S151" i="1" s="1"/>
  <c r="CU151" i="1"/>
  <c r="T151" i="1" s="1"/>
  <c r="CX151" i="1"/>
  <c r="W151" i="1" s="1"/>
  <c r="CY151" i="1"/>
  <c r="X151" i="1" s="1"/>
  <c r="CZ151" i="1"/>
  <c r="FR151" i="1"/>
  <c r="GL151" i="1"/>
  <c r="GN151" i="1"/>
  <c r="GO151" i="1"/>
  <c r="GV151" i="1"/>
  <c r="GX151" i="1" s="1"/>
  <c r="B153" i="1"/>
  <c r="B147" i="1" s="1"/>
  <c r="C153" i="1"/>
  <c r="D153" i="1"/>
  <c r="F153" i="1"/>
  <c r="F147" i="1" s="1"/>
  <c r="G153" i="1"/>
  <c r="G147" i="1" s="1"/>
  <c r="BB153" i="1"/>
  <c r="BB147" i="1" s="1"/>
  <c r="BC153" i="1"/>
  <c r="BX153" i="1"/>
  <c r="CB153" i="1"/>
  <c r="AS153" i="1" s="1"/>
  <c r="CK153" i="1"/>
  <c r="CL153" i="1"/>
  <c r="CL147" i="1" s="1"/>
  <c r="F166" i="1"/>
  <c r="D182" i="1"/>
  <c r="C184" i="1"/>
  <c r="D184" i="1"/>
  <c r="E184" i="1"/>
  <c r="Z184" i="1"/>
  <c r="AA184" i="1"/>
  <c r="AM184" i="1"/>
  <c r="AN184" i="1"/>
  <c r="BD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W184" i="1"/>
  <c r="CM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EG184" i="1"/>
  <c r="EH184" i="1"/>
  <c r="EI184" i="1"/>
  <c r="EJ184" i="1"/>
  <c r="EK184" i="1"/>
  <c r="EL184" i="1"/>
  <c r="EM184" i="1"/>
  <c r="EN184" i="1"/>
  <c r="EO184" i="1"/>
  <c r="EP184" i="1"/>
  <c r="EQ184" i="1"/>
  <c r="ER184" i="1"/>
  <c r="ES184" i="1"/>
  <c r="ET184" i="1"/>
  <c r="EU184" i="1"/>
  <c r="EV184" i="1"/>
  <c r="EW184" i="1"/>
  <c r="EX184" i="1"/>
  <c r="EY184" i="1"/>
  <c r="EZ184" i="1"/>
  <c r="FA184" i="1"/>
  <c r="FB184" i="1"/>
  <c r="FC184" i="1"/>
  <c r="FD184" i="1"/>
  <c r="FE184" i="1"/>
  <c r="FF184" i="1"/>
  <c r="FG184" i="1"/>
  <c r="FH184" i="1"/>
  <c r="FI184" i="1"/>
  <c r="FJ184" i="1"/>
  <c r="FK184" i="1"/>
  <c r="FL184" i="1"/>
  <c r="FM184" i="1"/>
  <c r="FN184" i="1"/>
  <c r="FO184" i="1"/>
  <c r="FP184" i="1"/>
  <c r="FQ184" i="1"/>
  <c r="FR184" i="1"/>
  <c r="FS184" i="1"/>
  <c r="FT184" i="1"/>
  <c r="FU184" i="1"/>
  <c r="FV184" i="1"/>
  <c r="FW184" i="1"/>
  <c r="FX184" i="1"/>
  <c r="FY184" i="1"/>
  <c r="FZ184" i="1"/>
  <c r="GA184" i="1"/>
  <c r="GB184" i="1"/>
  <c r="GC184" i="1"/>
  <c r="GD184" i="1"/>
  <c r="GE184" i="1"/>
  <c r="GF184" i="1"/>
  <c r="GG184" i="1"/>
  <c r="GH184" i="1"/>
  <c r="GI184" i="1"/>
  <c r="GJ184" i="1"/>
  <c r="GK184" i="1"/>
  <c r="GL184" i="1"/>
  <c r="GM184" i="1"/>
  <c r="GN184" i="1"/>
  <c r="GO184" i="1"/>
  <c r="GP184" i="1"/>
  <c r="GQ184" i="1"/>
  <c r="GR184" i="1"/>
  <c r="GS184" i="1"/>
  <c r="GT184" i="1"/>
  <c r="GU184" i="1"/>
  <c r="GV184" i="1"/>
  <c r="GW184" i="1"/>
  <c r="GX184" i="1"/>
  <c r="C186" i="1"/>
  <c r="D186" i="1"/>
  <c r="I186" i="1"/>
  <c r="R186" i="1"/>
  <c r="V186" i="1"/>
  <c r="W186" i="1"/>
  <c r="AJ191" i="1" s="1"/>
  <c r="AC186" i="1"/>
  <c r="AD186" i="1"/>
  <c r="AE186" i="1"/>
  <c r="AF186" i="1"/>
  <c r="AG186" i="1"/>
  <c r="AH186" i="1"/>
  <c r="CV186" i="1" s="1"/>
  <c r="U186" i="1" s="1"/>
  <c r="AI186" i="1"/>
  <c r="AJ186" i="1"/>
  <c r="CQ186" i="1"/>
  <c r="P186" i="1" s="1"/>
  <c r="CR186" i="1"/>
  <c r="Q186" i="1" s="1"/>
  <c r="CS186" i="1"/>
  <c r="CT186" i="1"/>
  <c r="S186" i="1" s="1"/>
  <c r="CZ186" i="1" s="1"/>
  <c r="Y186" i="1" s="1"/>
  <c r="CU186" i="1"/>
  <c r="T186" i="1" s="1"/>
  <c r="CW186" i="1"/>
  <c r="CX186" i="1"/>
  <c r="FR186" i="1"/>
  <c r="BY191" i="1" s="1"/>
  <c r="GL186" i="1"/>
  <c r="GN186" i="1"/>
  <c r="GO186" i="1"/>
  <c r="GV186" i="1"/>
  <c r="GX186" i="1"/>
  <c r="C187" i="1"/>
  <c r="D187" i="1"/>
  <c r="I187" i="1"/>
  <c r="CX43" i="3" s="1"/>
  <c r="U187" i="1"/>
  <c r="AC187" i="1"/>
  <c r="AE187" i="1"/>
  <c r="CS187" i="1" s="1"/>
  <c r="R187" i="1" s="1"/>
  <c r="AF187" i="1"/>
  <c r="AG187" i="1"/>
  <c r="AH187" i="1"/>
  <c r="AI187" i="1"/>
  <c r="CW187" i="1" s="1"/>
  <c r="V187" i="1" s="1"/>
  <c r="AJ187" i="1"/>
  <c r="CR187" i="1"/>
  <c r="Q187" i="1" s="1"/>
  <c r="CT187" i="1"/>
  <c r="S187" i="1" s="1"/>
  <c r="CU187" i="1"/>
  <c r="T187" i="1" s="1"/>
  <c r="CV187" i="1"/>
  <c r="CX187" i="1"/>
  <c r="W187" i="1" s="1"/>
  <c r="CY187" i="1"/>
  <c r="X187" i="1" s="1"/>
  <c r="CZ187" i="1"/>
  <c r="Y187" i="1" s="1"/>
  <c r="FR187" i="1"/>
  <c r="GK187" i="1"/>
  <c r="GL187" i="1"/>
  <c r="GN187" i="1"/>
  <c r="GO187" i="1"/>
  <c r="GV187" i="1"/>
  <c r="GX187" i="1" s="1"/>
  <c r="C188" i="1"/>
  <c r="D188" i="1"/>
  <c r="AC188" i="1"/>
  <c r="AE188" i="1"/>
  <c r="AD188" i="1" s="1"/>
  <c r="AF188" i="1"/>
  <c r="AG188" i="1"/>
  <c r="CU188" i="1" s="1"/>
  <c r="T188" i="1" s="1"/>
  <c r="AH188" i="1"/>
  <c r="AI188" i="1"/>
  <c r="AJ188" i="1"/>
  <c r="CX188" i="1" s="1"/>
  <c r="W188" i="1" s="1"/>
  <c r="CR188" i="1"/>
  <c r="Q188" i="1" s="1"/>
  <c r="CS188" i="1"/>
  <c r="R188" i="1" s="1"/>
  <c r="CT188" i="1"/>
  <c r="S188" i="1" s="1"/>
  <c r="CV188" i="1"/>
  <c r="U188" i="1" s="1"/>
  <c r="CW188" i="1"/>
  <c r="V188" i="1" s="1"/>
  <c r="FR188" i="1"/>
  <c r="GK188" i="1"/>
  <c r="GL188" i="1"/>
  <c r="GN188" i="1"/>
  <c r="GO188" i="1"/>
  <c r="GV188" i="1"/>
  <c r="GX188" i="1"/>
  <c r="C189" i="1"/>
  <c r="D189" i="1"/>
  <c r="I189" i="1"/>
  <c r="CX47" i="3" s="1"/>
  <c r="R189" i="1"/>
  <c r="GK189" i="1" s="1"/>
  <c r="V189" i="1"/>
  <c r="W189" i="1"/>
  <c r="AC189" i="1"/>
  <c r="AD189" i="1"/>
  <c r="AE189" i="1"/>
  <c r="AF189" i="1"/>
  <c r="AG189" i="1"/>
  <c r="AH189" i="1"/>
  <c r="CV189" i="1" s="1"/>
  <c r="U189" i="1" s="1"/>
  <c r="AI189" i="1"/>
  <c r="AJ189" i="1"/>
  <c r="CQ189" i="1"/>
  <c r="P189" i="1" s="1"/>
  <c r="CP189" i="1" s="1"/>
  <c r="O189" i="1" s="1"/>
  <c r="CR189" i="1"/>
  <c r="Q189" i="1" s="1"/>
  <c r="CS189" i="1"/>
  <c r="CT189" i="1"/>
  <c r="S189" i="1" s="1"/>
  <c r="CZ189" i="1" s="1"/>
  <c r="Y189" i="1" s="1"/>
  <c r="CU189" i="1"/>
  <c r="T189" i="1" s="1"/>
  <c r="CW189" i="1"/>
  <c r="CX189" i="1"/>
  <c r="FR189" i="1"/>
  <c r="GL189" i="1"/>
  <c r="GN189" i="1"/>
  <c r="GO189" i="1"/>
  <c r="GV189" i="1"/>
  <c r="GX189" i="1"/>
  <c r="B191" i="1"/>
  <c r="B184" i="1" s="1"/>
  <c r="C191" i="1"/>
  <c r="D191" i="1"/>
  <c r="F191" i="1"/>
  <c r="F184" i="1" s="1"/>
  <c r="G191" i="1"/>
  <c r="G184" i="1" s="1"/>
  <c r="AF191" i="1"/>
  <c r="AF184" i="1" s="1"/>
  <c r="AO191" i="1"/>
  <c r="AO184" i="1" s="1"/>
  <c r="AQ191" i="1"/>
  <c r="AQ184" i="1" s="1"/>
  <c r="BB191" i="1"/>
  <c r="BX191" i="1"/>
  <c r="BX184" i="1" s="1"/>
  <c r="BZ191" i="1"/>
  <c r="CG191" i="1" s="1"/>
  <c r="CK191" i="1"/>
  <c r="CK184" i="1" s="1"/>
  <c r="CL191" i="1"/>
  <c r="F195" i="1"/>
  <c r="F201" i="1"/>
  <c r="D220" i="1"/>
  <c r="E222" i="1"/>
  <c r="F222" i="1"/>
  <c r="Z222" i="1"/>
  <c r="AA222" i="1"/>
  <c r="AM222" i="1"/>
  <c r="AN222" i="1"/>
  <c r="AO222" i="1"/>
  <c r="BD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BX222" i="1"/>
  <c r="CB222" i="1"/>
  <c r="CM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EG222" i="1"/>
  <c r="EH222" i="1"/>
  <c r="EI222" i="1"/>
  <c r="EJ222" i="1"/>
  <c r="EK222" i="1"/>
  <c r="EL222" i="1"/>
  <c r="EM222" i="1"/>
  <c r="EN222" i="1"/>
  <c r="EO222" i="1"/>
  <c r="EP222" i="1"/>
  <c r="EQ222" i="1"/>
  <c r="ER222" i="1"/>
  <c r="ES222" i="1"/>
  <c r="ET222" i="1"/>
  <c r="EU222" i="1"/>
  <c r="EV222" i="1"/>
  <c r="EW222" i="1"/>
  <c r="EX222" i="1"/>
  <c r="EY222" i="1"/>
  <c r="EZ222" i="1"/>
  <c r="FA222" i="1"/>
  <c r="FB222" i="1"/>
  <c r="FC222" i="1"/>
  <c r="FD222" i="1"/>
  <c r="FE222" i="1"/>
  <c r="FF222" i="1"/>
  <c r="FG222" i="1"/>
  <c r="FH222" i="1"/>
  <c r="FI222" i="1"/>
  <c r="FJ222" i="1"/>
  <c r="FK222" i="1"/>
  <c r="FL222" i="1"/>
  <c r="FM222" i="1"/>
  <c r="FN222" i="1"/>
  <c r="FO222" i="1"/>
  <c r="FP222" i="1"/>
  <c r="FQ222" i="1"/>
  <c r="FR222" i="1"/>
  <c r="FS222" i="1"/>
  <c r="FT222" i="1"/>
  <c r="FU222" i="1"/>
  <c r="FV222" i="1"/>
  <c r="FW222" i="1"/>
  <c r="FX222" i="1"/>
  <c r="FY222" i="1"/>
  <c r="FZ222" i="1"/>
  <c r="GA222" i="1"/>
  <c r="GB222" i="1"/>
  <c r="GC222" i="1"/>
  <c r="GD222" i="1"/>
  <c r="GE222" i="1"/>
  <c r="GF222" i="1"/>
  <c r="GG222" i="1"/>
  <c r="GH222" i="1"/>
  <c r="GI222" i="1"/>
  <c r="GJ222" i="1"/>
  <c r="GK222" i="1"/>
  <c r="GL222" i="1"/>
  <c r="GM222" i="1"/>
  <c r="GN222" i="1"/>
  <c r="GO222" i="1"/>
  <c r="GP222" i="1"/>
  <c r="GQ222" i="1"/>
  <c r="GR222" i="1"/>
  <c r="GS222" i="1"/>
  <c r="GT222" i="1"/>
  <c r="GU222" i="1"/>
  <c r="GV222" i="1"/>
  <c r="GW222" i="1"/>
  <c r="GX222" i="1"/>
  <c r="C224" i="1"/>
  <c r="D224" i="1"/>
  <c r="I224" i="1"/>
  <c r="P224" i="1"/>
  <c r="T224" i="1"/>
  <c r="AC224" i="1"/>
  <c r="AE224" i="1"/>
  <c r="AF224" i="1"/>
  <c r="AG224" i="1"/>
  <c r="AH224" i="1"/>
  <c r="CV224" i="1" s="1"/>
  <c r="U224" i="1" s="1"/>
  <c r="AH228" i="1" s="1"/>
  <c r="AI224" i="1"/>
  <c r="CW224" i="1" s="1"/>
  <c r="V224" i="1" s="1"/>
  <c r="AI228" i="1" s="1"/>
  <c r="AI222" i="1" s="1"/>
  <c r="AJ224" i="1"/>
  <c r="CQ224" i="1"/>
  <c r="CT224" i="1"/>
  <c r="S224" i="1" s="1"/>
  <c r="CU224" i="1"/>
  <c r="CX224" i="1"/>
  <c r="W224" i="1" s="1"/>
  <c r="FR224" i="1"/>
  <c r="GL224" i="1"/>
  <c r="BZ228" i="1" s="1"/>
  <c r="GN224" i="1"/>
  <c r="GO224" i="1"/>
  <c r="GV224" i="1"/>
  <c r="GX224" i="1" s="1"/>
  <c r="CJ228" i="1" s="1"/>
  <c r="BA228" i="1" s="1"/>
  <c r="C225" i="1"/>
  <c r="D225" i="1"/>
  <c r="R225" i="1"/>
  <c r="V225" i="1"/>
  <c r="AB225" i="1"/>
  <c r="AC225" i="1"/>
  <c r="CQ225" i="1" s="1"/>
  <c r="P225" i="1" s="1"/>
  <c r="AE225" i="1"/>
  <c r="AD225" i="1" s="1"/>
  <c r="AF225" i="1"/>
  <c r="CT225" i="1" s="1"/>
  <c r="S225" i="1" s="1"/>
  <c r="AG225" i="1"/>
  <c r="CU225" i="1" s="1"/>
  <c r="T225" i="1" s="1"/>
  <c r="AH225" i="1"/>
  <c r="AI225" i="1"/>
  <c r="AJ225" i="1"/>
  <c r="CX225" i="1" s="1"/>
  <c r="W225" i="1" s="1"/>
  <c r="CP225" i="1"/>
  <c r="O225" i="1" s="1"/>
  <c r="CR225" i="1"/>
  <c r="Q225" i="1" s="1"/>
  <c r="CS225" i="1"/>
  <c r="CV225" i="1"/>
  <c r="U225" i="1" s="1"/>
  <c r="CW225" i="1"/>
  <c r="FR225" i="1"/>
  <c r="BY228" i="1" s="1"/>
  <c r="BY222" i="1" s="1"/>
  <c r="GK225" i="1"/>
  <c r="GL225" i="1"/>
  <c r="GN225" i="1"/>
  <c r="CB228" i="1" s="1"/>
  <c r="AS228" i="1" s="1"/>
  <c r="AS222" i="1" s="1"/>
  <c r="GO225" i="1"/>
  <c r="GV225" i="1"/>
  <c r="GX225" i="1"/>
  <c r="C226" i="1"/>
  <c r="D226" i="1"/>
  <c r="I226" i="1"/>
  <c r="CX53" i="3" s="1"/>
  <c r="AC226" i="1"/>
  <c r="AD226" i="1"/>
  <c r="AE226" i="1"/>
  <c r="AF226" i="1"/>
  <c r="AG226" i="1"/>
  <c r="AH226" i="1"/>
  <c r="CV226" i="1" s="1"/>
  <c r="U226" i="1" s="1"/>
  <c r="AI226" i="1"/>
  <c r="AJ226" i="1"/>
  <c r="CQ226" i="1"/>
  <c r="P226" i="1" s="1"/>
  <c r="CP226" i="1" s="1"/>
  <c r="O226" i="1" s="1"/>
  <c r="CR226" i="1"/>
  <c r="Q226" i="1" s="1"/>
  <c r="CS226" i="1"/>
  <c r="R226" i="1" s="1"/>
  <c r="GK226" i="1" s="1"/>
  <c r="CT226" i="1"/>
  <c r="S226" i="1" s="1"/>
  <c r="CU226" i="1"/>
  <c r="T226" i="1" s="1"/>
  <c r="CW226" i="1"/>
  <c r="V226" i="1" s="1"/>
  <c r="CX226" i="1"/>
  <c r="W226" i="1" s="1"/>
  <c r="FR226" i="1"/>
  <c r="GL226" i="1"/>
  <c r="GN226" i="1"/>
  <c r="GO226" i="1"/>
  <c r="GV226" i="1"/>
  <c r="GX226" i="1"/>
  <c r="B228" i="1"/>
  <c r="B222" i="1" s="1"/>
  <c r="C228" i="1"/>
  <c r="C222" i="1" s="1"/>
  <c r="D228" i="1"/>
  <c r="D222" i="1" s="1"/>
  <c r="F228" i="1"/>
  <c r="G228" i="1"/>
  <c r="G222" i="1" s="1"/>
  <c r="V228" i="1"/>
  <c r="AO228" i="1"/>
  <c r="BB228" i="1"/>
  <c r="BB222" i="1" s="1"/>
  <c r="BC228" i="1"/>
  <c r="BX228" i="1"/>
  <c r="CK228" i="1"/>
  <c r="CK222" i="1" s="1"/>
  <c r="CL228" i="1"/>
  <c r="CL222" i="1" s="1"/>
  <c r="F232" i="1"/>
  <c r="F241" i="1"/>
  <c r="F245" i="1"/>
  <c r="D257" i="1"/>
  <c r="C259" i="1"/>
  <c r="E259" i="1"/>
  <c r="F259" i="1"/>
  <c r="Z259" i="1"/>
  <c r="AA259" i="1"/>
  <c r="AM259" i="1"/>
  <c r="AN259" i="1"/>
  <c r="BD259" i="1"/>
  <c r="BE259" i="1"/>
  <c r="BF259" i="1"/>
  <c r="BG259" i="1"/>
  <c r="BH259" i="1"/>
  <c r="BI259" i="1"/>
  <c r="BJ259" i="1"/>
  <c r="BK259" i="1"/>
  <c r="BL259" i="1"/>
  <c r="BM259" i="1"/>
  <c r="BN259" i="1"/>
  <c r="BO259" i="1"/>
  <c r="BP259" i="1"/>
  <c r="BQ259" i="1"/>
  <c r="BR259" i="1"/>
  <c r="BS259" i="1"/>
  <c r="BT259" i="1"/>
  <c r="BU259" i="1"/>
  <c r="BV259" i="1"/>
  <c r="BW259" i="1"/>
  <c r="CL259" i="1"/>
  <c r="CM259" i="1"/>
  <c r="CN259" i="1"/>
  <c r="CO259" i="1"/>
  <c r="CP259" i="1"/>
  <c r="CQ259" i="1"/>
  <c r="CR259" i="1"/>
  <c r="CS259" i="1"/>
  <c r="CT259" i="1"/>
  <c r="CU259" i="1"/>
  <c r="CV259" i="1"/>
  <c r="CW259" i="1"/>
  <c r="CX259" i="1"/>
  <c r="CY259" i="1"/>
  <c r="CZ259" i="1"/>
  <c r="DA259" i="1"/>
  <c r="DB259" i="1"/>
  <c r="DC259" i="1"/>
  <c r="DD259" i="1"/>
  <c r="DE259" i="1"/>
  <c r="DF259" i="1"/>
  <c r="DG259" i="1"/>
  <c r="DH259" i="1"/>
  <c r="DI259" i="1"/>
  <c r="DJ259" i="1"/>
  <c r="DK259" i="1"/>
  <c r="DL259" i="1"/>
  <c r="DM259" i="1"/>
  <c r="DN259" i="1"/>
  <c r="DO259" i="1"/>
  <c r="DP259" i="1"/>
  <c r="DQ259" i="1"/>
  <c r="DR259" i="1"/>
  <c r="DS259" i="1"/>
  <c r="DT259" i="1"/>
  <c r="DU259" i="1"/>
  <c r="DV259" i="1"/>
  <c r="DW259" i="1"/>
  <c r="DX259" i="1"/>
  <c r="DY259" i="1"/>
  <c r="DZ259" i="1"/>
  <c r="EA259" i="1"/>
  <c r="EB259" i="1"/>
  <c r="EC259" i="1"/>
  <c r="ED259" i="1"/>
  <c r="EE259" i="1"/>
  <c r="EF259" i="1"/>
  <c r="EG259" i="1"/>
  <c r="EH259" i="1"/>
  <c r="EI259" i="1"/>
  <c r="EJ259" i="1"/>
  <c r="EK259" i="1"/>
  <c r="EL259" i="1"/>
  <c r="EM259" i="1"/>
  <c r="EN259" i="1"/>
  <c r="EO259" i="1"/>
  <c r="EP259" i="1"/>
  <c r="EQ259" i="1"/>
  <c r="ER259" i="1"/>
  <c r="ES259" i="1"/>
  <c r="ET259" i="1"/>
  <c r="EU259" i="1"/>
  <c r="EV259" i="1"/>
  <c r="EW259" i="1"/>
  <c r="EX259" i="1"/>
  <c r="EY259" i="1"/>
  <c r="EZ259" i="1"/>
  <c r="FA259" i="1"/>
  <c r="FB259" i="1"/>
  <c r="FC259" i="1"/>
  <c r="FD259" i="1"/>
  <c r="FE259" i="1"/>
  <c r="FF259" i="1"/>
  <c r="FG259" i="1"/>
  <c r="FH259" i="1"/>
  <c r="FI259" i="1"/>
  <c r="FJ259" i="1"/>
  <c r="FK259" i="1"/>
  <c r="FL259" i="1"/>
  <c r="FM259" i="1"/>
  <c r="FN259" i="1"/>
  <c r="FO259" i="1"/>
  <c r="FP259" i="1"/>
  <c r="FQ259" i="1"/>
  <c r="FR259" i="1"/>
  <c r="FS259" i="1"/>
  <c r="FT259" i="1"/>
  <c r="FU259" i="1"/>
  <c r="FV259" i="1"/>
  <c r="FW259" i="1"/>
  <c r="FX259" i="1"/>
  <c r="FY259" i="1"/>
  <c r="FZ259" i="1"/>
  <c r="GA259" i="1"/>
  <c r="GB259" i="1"/>
  <c r="GC259" i="1"/>
  <c r="GD259" i="1"/>
  <c r="GE259" i="1"/>
  <c r="GF259" i="1"/>
  <c r="GG259" i="1"/>
  <c r="GH259" i="1"/>
  <c r="GI259" i="1"/>
  <c r="GJ259" i="1"/>
  <c r="GK259" i="1"/>
  <c r="GL259" i="1"/>
  <c r="GM259" i="1"/>
  <c r="GN259" i="1"/>
  <c r="GO259" i="1"/>
  <c r="GP259" i="1"/>
  <c r="GQ259" i="1"/>
  <c r="GR259" i="1"/>
  <c r="GS259" i="1"/>
  <c r="GT259" i="1"/>
  <c r="GU259" i="1"/>
  <c r="GV259" i="1"/>
  <c r="GW259" i="1"/>
  <c r="GX259" i="1"/>
  <c r="C261" i="1"/>
  <c r="D261" i="1"/>
  <c r="P261" i="1"/>
  <c r="AC261" i="1"/>
  <c r="AD261" i="1"/>
  <c r="AE261" i="1"/>
  <c r="AF261" i="1"/>
  <c r="AG261" i="1"/>
  <c r="AH261" i="1"/>
  <c r="CV261" i="1" s="1"/>
  <c r="U261" i="1" s="1"/>
  <c r="AI261" i="1"/>
  <c r="AJ261" i="1"/>
  <c r="CQ261" i="1"/>
  <c r="CR261" i="1"/>
  <c r="Q261" i="1" s="1"/>
  <c r="CS261" i="1"/>
  <c r="R261" i="1" s="1"/>
  <c r="CT261" i="1"/>
  <c r="S261" i="1" s="1"/>
  <c r="CU261" i="1"/>
  <c r="T261" i="1" s="1"/>
  <c r="CW261" i="1"/>
  <c r="V261" i="1" s="1"/>
  <c r="CX261" i="1"/>
  <c r="W261" i="1" s="1"/>
  <c r="FR261" i="1"/>
  <c r="GL261" i="1"/>
  <c r="GN261" i="1"/>
  <c r="GO261" i="1"/>
  <c r="GV261" i="1"/>
  <c r="GX261" i="1"/>
  <c r="C262" i="1"/>
  <c r="D262" i="1"/>
  <c r="I262" i="1"/>
  <c r="CX57" i="3" s="1"/>
  <c r="T262" i="1"/>
  <c r="AC262" i="1"/>
  <c r="AD262" i="1"/>
  <c r="AE262" i="1"/>
  <c r="CS262" i="1" s="1"/>
  <c r="R262" i="1" s="1"/>
  <c r="GK262" i="1" s="1"/>
  <c r="AF262" i="1"/>
  <c r="AG262" i="1"/>
  <c r="AH262" i="1"/>
  <c r="CV262" i="1" s="1"/>
  <c r="U262" i="1" s="1"/>
  <c r="AI262" i="1"/>
  <c r="CW262" i="1" s="1"/>
  <c r="V262" i="1" s="1"/>
  <c r="AJ262" i="1"/>
  <c r="CQ262" i="1"/>
  <c r="P262" i="1" s="1"/>
  <c r="CR262" i="1"/>
  <c r="Q262" i="1" s="1"/>
  <c r="CT262" i="1"/>
  <c r="S262" i="1" s="1"/>
  <c r="CU262" i="1"/>
  <c r="CX262" i="1"/>
  <c r="W262" i="1" s="1"/>
  <c r="CY262" i="1"/>
  <c r="X262" i="1" s="1"/>
  <c r="CZ262" i="1"/>
  <c r="Y262" i="1" s="1"/>
  <c r="FR262" i="1"/>
  <c r="GL262" i="1"/>
  <c r="GN262" i="1"/>
  <c r="GO262" i="1"/>
  <c r="GV262" i="1"/>
  <c r="GX262" i="1" s="1"/>
  <c r="C263" i="1"/>
  <c r="D263" i="1"/>
  <c r="I263" i="1"/>
  <c r="V263" i="1"/>
  <c r="AC263" i="1"/>
  <c r="AE263" i="1"/>
  <c r="AF263" i="1"/>
  <c r="CT263" i="1" s="1"/>
  <c r="AG263" i="1"/>
  <c r="AH263" i="1"/>
  <c r="AI263" i="1"/>
  <c r="CW263" i="1" s="1"/>
  <c r="AJ263" i="1"/>
  <c r="CX263" i="1" s="1"/>
  <c r="CQ263" i="1"/>
  <c r="CS263" i="1"/>
  <c r="R263" i="1" s="1"/>
  <c r="GK263" i="1" s="1"/>
  <c r="CU263" i="1"/>
  <c r="CV263" i="1"/>
  <c r="FR263" i="1"/>
  <c r="GL263" i="1"/>
  <c r="GN263" i="1"/>
  <c r="CB266" i="1" s="1"/>
  <c r="CB259" i="1" s="1"/>
  <c r="GO263" i="1"/>
  <c r="GV263" i="1"/>
  <c r="GX263" i="1"/>
  <c r="C264" i="1"/>
  <c r="D264" i="1"/>
  <c r="I264" i="1"/>
  <c r="GX264" i="1" s="1"/>
  <c r="R264" i="1"/>
  <c r="GK264" i="1" s="1"/>
  <c r="V264" i="1"/>
  <c r="AB264" i="1"/>
  <c r="AC264" i="1"/>
  <c r="CQ264" i="1" s="1"/>
  <c r="AE264" i="1"/>
  <c r="AD264" i="1" s="1"/>
  <c r="AF264" i="1"/>
  <c r="AG264" i="1"/>
  <c r="CU264" i="1" s="1"/>
  <c r="T264" i="1" s="1"/>
  <c r="AH264" i="1"/>
  <c r="AI264" i="1"/>
  <c r="AJ264" i="1"/>
  <c r="CX264" i="1" s="1"/>
  <c r="W264" i="1" s="1"/>
  <c r="CR264" i="1"/>
  <c r="CS264" i="1"/>
  <c r="CT264" i="1"/>
  <c r="S264" i="1" s="1"/>
  <c r="CV264" i="1"/>
  <c r="U264" i="1" s="1"/>
  <c r="CW264" i="1"/>
  <c r="FR264" i="1"/>
  <c r="BY266" i="1" s="1"/>
  <c r="GL264" i="1"/>
  <c r="GN264" i="1"/>
  <c r="GO264" i="1"/>
  <c r="GV264" i="1"/>
  <c r="B266" i="1"/>
  <c r="B259" i="1" s="1"/>
  <c r="C266" i="1"/>
  <c r="D266" i="1"/>
  <c r="D259" i="1" s="1"/>
  <c r="F266" i="1"/>
  <c r="G266" i="1"/>
  <c r="G259" i="1" s="1"/>
  <c r="AI266" i="1"/>
  <c r="AO266" i="1"/>
  <c r="AO259" i="1" s="1"/>
  <c r="BX266" i="1"/>
  <c r="BX259" i="1" s="1"/>
  <c r="BZ266" i="1"/>
  <c r="CC266" i="1"/>
  <c r="CK266" i="1"/>
  <c r="CK259" i="1" s="1"/>
  <c r="CL266" i="1"/>
  <c r="BC266" i="1" s="1"/>
  <c r="BC259" i="1" s="1"/>
  <c r="F270" i="1"/>
  <c r="F282" i="1"/>
  <c r="D295" i="1"/>
  <c r="B297" i="1"/>
  <c r="E297" i="1"/>
  <c r="F297" i="1"/>
  <c r="Z297" i="1"/>
  <c r="AA297" i="1"/>
  <c r="AM297" i="1"/>
  <c r="AN297" i="1"/>
  <c r="BD297" i="1"/>
  <c r="BE297" i="1"/>
  <c r="BF297" i="1"/>
  <c r="BG297" i="1"/>
  <c r="BH297" i="1"/>
  <c r="BI297" i="1"/>
  <c r="BJ297" i="1"/>
  <c r="BK297" i="1"/>
  <c r="BL297" i="1"/>
  <c r="BM297" i="1"/>
  <c r="BN297" i="1"/>
  <c r="BO297" i="1"/>
  <c r="BP297" i="1"/>
  <c r="BQ297" i="1"/>
  <c r="BR297" i="1"/>
  <c r="BS297" i="1"/>
  <c r="BT297" i="1"/>
  <c r="BU297" i="1"/>
  <c r="BV297" i="1"/>
  <c r="BW297" i="1"/>
  <c r="CK297" i="1"/>
  <c r="CM297" i="1"/>
  <c r="CN297" i="1"/>
  <c r="CO297" i="1"/>
  <c r="CP297" i="1"/>
  <c r="CQ297" i="1"/>
  <c r="CR297" i="1"/>
  <c r="CS297" i="1"/>
  <c r="CT297" i="1"/>
  <c r="CU297" i="1"/>
  <c r="CV297" i="1"/>
  <c r="CW297" i="1"/>
  <c r="CX297" i="1"/>
  <c r="CY297" i="1"/>
  <c r="CZ297" i="1"/>
  <c r="DA297" i="1"/>
  <c r="DB297" i="1"/>
  <c r="DC297" i="1"/>
  <c r="DD297" i="1"/>
  <c r="DE297" i="1"/>
  <c r="DF297" i="1"/>
  <c r="DG297" i="1"/>
  <c r="DH297" i="1"/>
  <c r="DI297" i="1"/>
  <c r="DJ297" i="1"/>
  <c r="DK297" i="1"/>
  <c r="DL297" i="1"/>
  <c r="DM297" i="1"/>
  <c r="DN297" i="1"/>
  <c r="DO297" i="1"/>
  <c r="DP297" i="1"/>
  <c r="DQ297" i="1"/>
  <c r="DR297" i="1"/>
  <c r="DS297" i="1"/>
  <c r="DT297" i="1"/>
  <c r="DU297" i="1"/>
  <c r="DV297" i="1"/>
  <c r="DW297" i="1"/>
  <c r="DX297" i="1"/>
  <c r="DY297" i="1"/>
  <c r="DZ297" i="1"/>
  <c r="EA297" i="1"/>
  <c r="EB297" i="1"/>
  <c r="EC297" i="1"/>
  <c r="ED297" i="1"/>
  <c r="EE297" i="1"/>
  <c r="EF297" i="1"/>
  <c r="EG297" i="1"/>
  <c r="EH297" i="1"/>
  <c r="EI297" i="1"/>
  <c r="EJ297" i="1"/>
  <c r="EK297" i="1"/>
  <c r="EL297" i="1"/>
  <c r="EM297" i="1"/>
  <c r="EN297" i="1"/>
  <c r="EO297" i="1"/>
  <c r="EP297" i="1"/>
  <c r="EQ297" i="1"/>
  <c r="ER297" i="1"/>
  <c r="ES297" i="1"/>
  <c r="ET297" i="1"/>
  <c r="EU297" i="1"/>
  <c r="EV297" i="1"/>
  <c r="EW297" i="1"/>
  <c r="EX297" i="1"/>
  <c r="EY297" i="1"/>
  <c r="EZ297" i="1"/>
  <c r="FA297" i="1"/>
  <c r="FB297" i="1"/>
  <c r="FC297" i="1"/>
  <c r="FD297" i="1"/>
  <c r="FE297" i="1"/>
  <c r="FF297" i="1"/>
  <c r="FG297" i="1"/>
  <c r="FH297" i="1"/>
  <c r="FI297" i="1"/>
  <c r="FJ297" i="1"/>
  <c r="FK297" i="1"/>
  <c r="FL297" i="1"/>
  <c r="FM297" i="1"/>
  <c r="FN297" i="1"/>
  <c r="FO297" i="1"/>
  <c r="FP297" i="1"/>
  <c r="FQ297" i="1"/>
  <c r="FR297" i="1"/>
  <c r="FS297" i="1"/>
  <c r="FT297" i="1"/>
  <c r="FU297" i="1"/>
  <c r="FV297" i="1"/>
  <c r="FW297" i="1"/>
  <c r="FX297" i="1"/>
  <c r="FY297" i="1"/>
  <c r="FZ297" i="1"/>
  <c r="GA297" i="1"/>
  <c r="GB297" i="1"/>
  <c r="GC297" i="1"/>
  <c r="GD297" i="1"/>
  <c r="GE297" i="1"/>
  <c r="GF297" i="1"/>
  <c r="GG297" i="1"/>
  <c r="GH297" i="1"/>
  <c r="GI297" i="1"/>
  <c r="GJ297" i="1"/>
  <c r="GK297" i="1"/>
  <c r="GL297" i="1"/>
  <c r="GM297" i="1"/>
  <c r="GN297" i="1"/>
  <c r="GO297" i="1"/>
  <c r="GP297" i="1"/>
  <c r="GQ297" i="1"/>
  <c r="GR297" i="1"/>
  <c r="GS297" i="1"/>
  <c r="GT297" i="1"/>
  <c r="GU297" i="1"/>
  <c r="GV297" i="1"/>
  <c r="GW297" i="1"/>
  <c r="GX297" i="1"/>
  <c r="C299" i="1"/>
  <c r="D299" i="1"/>
  <c r="I299" i="1"/>
  <c r="CX65" i="3" s="1"/>
  <c r="P299" i="1"/>
  <c r="AC299" i="1"/>
  <c r="AE299" i="1"/>
  <c r="AF299" i="1"/>
  <c r="CT299" i="1" s="1"/>
  <c r="S299" i="1" s="1"/>
  <c r="AG299" i="1"/>
  <c r="AH299" i="1"/>
  <c r="CV299" i="1" s="1"/>
  <c r="AI299" i="1"/>
  <c r="CW299" i="1" s="1"/>
  <c r="AJ299" i="1"/>
  <c r="CX299" i="1" s="1"/>
  <c r="W299" i="1" s="1"/>
  <c r="CQ299" i="1"/>
  <c r="CU299" i="1"/>
  <c r="T299" i="1" s="1"/>
  <c r="CY299" i="1"/>
  <c r="X299" i="1" s="1"/>
  <c r="CZ299" i="1"/>
  <c r="Y299" i="1" s="1"/>
  <c r="FR299" i="1"/>
  <c r="GL299" i="1"/>
  <c r="GN299" i="1"/>
  <c r="CB304" i="1" s="1"/>
  <c r="GO299" i="1"/>
  <c r="GV299" i="1"/>
  <c r="GX299" i="1"/>
  <c r="C300" i="1"/>
  <c r="D300" i="1"/>
  <c r="I300" i="1"/>
  <c r="AB300" i="1"/>
  <c r="AC300" i="1"/>
  <c r="CQ300" i="1" s="1"/>
  <c r="AE300" i="1"/>
  <c r="AD300" i="1" s="1"/>
  <c r="AF300" i="1"/>
  <c r="CT300" i="1" s="1"/>
  <c r="S300" i="1" s="1"/>
  <c r="AG300" i="1"/>
  <c r="CU300" i="1" s="1"/>
  <c r="T300" i="1" s="1"/>
  <c r="AH300" i="1"/>
  <c r="AI300" i="1"/>
  <c r="CW300" i="1" s="1"/>
  <c r="AJ300" i="1"/>
  <c r="CX300" i="1" s="1"/>
  <c r="W300" i="1" s="1"/>
  <c r="CS300" i="1"/>
  <c r="R300" i="1" s="1"/>
  <c r="GK300" i="1" s="1"/>
  <c r="CV300" i="1"/>
  <c r="U300" i="1" s="1"/>
  <c r="FR300" i="1"/>
  <c r="GL300" i="1"/>
  <c r="GN300" i="1"/>
  <c r="GO300" i="1"/>
  <c r="GV300" i="1"/>
  <c r="GX300" i="1"/>
  <c r="I301" i="1"/>
  <c r="T301" i="1" s="1"/>
  <c r="R301" i="1"/>
  <c r="GK301" i="1" s="1"/>
  <c r="AC301" i="1"/>
  <c r="AE301" i="1"/>
  <c r="AD301" i="1" s="1"/>
  <c r="AB301" i="1" s="1"/>
  <c r="AF301" i="1"/>
  <c r="CT301" i="1" s="1"/>
  <c r="AG301" i="1"/>
  <c r="AH301" i="1"/>
  <c r="CV301" i="1" s="1"/>
  <c r="AI301" i="1"/>
  <c r="AJ301" i="1"/>
  <c r="CX301" i="1" s="1"/>
  <c r="CQ301" i="1"/>
  <c r="P301" i="1" s="1"/>
  <c r="CS301" i="1"/>
  <c r="CU301" i="1"/>
  <c r="CW301" i="1"/>
  <c r="V301" i="1" s="1"/>
  <c r="FR301" i="1"/>
  <c r="GL301" i="1"/>
  <c r="BZ304" i="1" s="1"/>
  <c r="BZ297" i="1" s="1"/>
  <c r="GN301" i="1"/>
  <c r="GO301" i="1"/>
  <c r="GV301" i="1"/>
  <c r="GX301" i="1" s="1"/>
  <c r="AC302" i="1"/>
  <c r="AD302" i="1"/>
  <c r="AE302" i="1"/>
  <c r="CS302" i="1" s="1"/>
  <c r="AF302" i="1"/>
  <c r="AG302" i="1"/>
  <c r="AH302" i="1"/>
  <c r="AI302" i="1"/>
  <c r="CW302" i="1" s="1"/>
  <c r="AJ302" i="1"/>
  <c r="CQ302" i="1"/>
  <c r="CR302" i="1"/>
  <c r="CT302" i="1"/>
  <c r="CU302" i="1"/>
  <c r="CV302" i="1"/>
  <c r="CX302" i="1"/>
  <c r="FR302" i="1"/>
  <c r="GL302" i="1"/>
  <c r="GN302" i="1"/>
  <c r="GO302" i="1"/>
  <c r="GV302" i="1"/>
  <c r="B304" i="1"/>
  <c r="C304" i="1"/>
  <c r="C297" i="1" s="1"/>
  <c r="D304" i="1"/>
  <c r="D297" i="1" s="1"/>
  <c r="F304" i="1"/>
  <c r="G304" i="1"/>
  <c r="G297" i="1" s="1"/>
  <c r="AQ304" i="1"/>
  <c r="BB304" i="1"/>
  <c r="BX304" i="1"/>
  <c r="CK304" i="1"/>
  <c r="CL304" i="1"/>
  <c r="D333" i="1"/>
  <c r="B335" i="1"/>
  <c r="C335" i="1"/>
  <c r="E335" i="1"/>
  <c r="G335" i="1"/>
  <c r="Z335" i="1"/>
  <c r="AA335" i="1"/>
  <c r="AM335" i="1"/>
  <c r="AN335" i="1"/>
  <c r="AO335" i="1"/>
  <c r="BD335" i="1"/>
  <c r="BE335" i="1"/>
  <c r="BF335" i="1"/>
  <c r="BG335" i="1"/>
  <c r="BH335" i="1"/>
  <c r="BI335" i="1"/>
  <c r="BJ335" i="1"/>
  <c r="BK335" i="1"/>
  <c r="BL335" i="1"/>
  <c r="BM335" i="1"/>
  <c r="BN335" i="1"/>
  <c r="BO335" i="1"/>
  <c r="BP335" i="1"/>
  <c r="BQ335" i="1"/>
  <c r="BR335" i="1"/>
  <c r="BS335" i="1"/>
  <c r="BT335" i="1"/>
  <c r="BU335" i="1"/>
  <c r="BV335" i="1"/>
  <c r="BW335" i="1"/>
  <c r="CC335" i="1"/>
  <c r="CM335" i="1"/>
  <c r="CN335" i="1"/>
  <c r="CO335" i="1"/>
  <c r="CP335" i="1"/>
  <c r="CQ335" i="1"/>
  <c r="CR335" i="1"/>
  <c r="CS335" i="1"/>
  <c r="CT335" i="1"/>
  <c r="CU335" i="1"/>
  <c r="CV335" i="1"/>
  <c r="CW335" i="1"/>
  <c r="CX335" i="1"/>
  <c r="CY335" i="1"/>
  <c r="CZ335" i="1"/>
  <c r="DA335" i="1"/>
  <c r="DB335" i="1"/>
  <c r="DC335" i="1"/>
  <c r="DD335" i="1"/>
  <c r="DE335" i="1"/>
  <c r="DF335" i="1"/>
  <c r="DG335" i="1"/>
  <c r="DH335" i="1"/>
  <c r="DI335" i="1"/>
  <c r="DJ335" i="1"/>
  <c r="DK335" i="1"/>
  <c r="DL335" i="1"/>
  <c r="DM335" i="1"/>
  <c r="DN335" i="1"/>
  <c r="DO335" i="1"/>
  <c r="DP335" i="1"/>
  <c r="DQ335" i="1"/>
  <c r="DR335" i="1"/>
  <c r="DS335" i="1"/>
  <c r="DT335" i="1"/>
  <c r="DU335" i="1"/>
  <c r="DV335" i="1"/>
  <c r="DW335" i="1"/>
  <c r="DX335" i="1"/>
  <c r="DY335" i="1"/>
  <c r="DZ335" i="1"/>
  <c r="EA335" i="1"/>
  <c r="EB335" i="1"/>
  <c r="EC335" i="1"/>
  <c r="ED335" i="1"/>
  <c r="EE335" i="1"/>
  <c r="EF335" i="1"/>
  <c r="EG335" i="1"/>
  <c r="EH335" i="1"/>
  <c r="EI335" i="1"/>
  <c r="EJ335" i="1"/>
  <c r="EK335" i="1"/>
  <c r="EL335" i="1"/>
  <c r="EM335" i="1"/>
  <c r="EN335" i="1"/>
  <c r="EO335" i="1"/>
  <c r="EP335" i="1"/>
  <c r="EQ335" i="1"/>
  <c r="ER335" i="1"/>
  <c r="ES335" i="1"/>
  <c r="ET335" i="1"/>
  <c r="EU335" i="1"/>
  <c r="EV335" i="1"/>
  <c r="EW335" i="1"/>
  <c r="EX335" i="1"/>
  <c r="EY335" i="1"/>
  <c r="EZ335" i="1"/>
  <c r="FA335" i="1"/>
  <c r="FB335" i="1"/>
  <c r="FC335" i="1"/>
  <c r="FD335" i="1"/>
  <c r="FE335" i="1"/>
  <c r="FF335" i="1"/>
  <c r="FG335" i="1"/>
  <c r="FH335" i="1"/>
  <c r="FI335" i="1"/>
  <c r="FJ335" i="1"/>
  <c r="FK335" i="1"/>
  <c r="FL335" i="1"/>
  <c r="FM335" i="1"/>
  <c r="FN335" i="1"/>
  <c r="FO335" i="1"/>
  <c r="FP335" i="1"/>
  <c r="FQ335" i="1"/>
  <c r="FR335" i="1"/>
  <c r="FS335" i="1"/>
  <c r="FT335" i="1"/>
  <c r="FU335" i="1"/>
  <c r="FV335" i="1"/>
  <c r="FW335" i="1"/>
  <c r="FX335" i="1"/>
  <c r="FY335" i="1"/>
  <c r="FZ335" i="1"/>
  <c r="GA335" i="1"/>
  <c r="GB335" i="1"/>
  <c r="GC335" i="1"/>
  <c r="GD335" i="1"/>
  <c r="GE335" i="1"/>
  <c r="GF335" i="1"/>
  <c r="GG335" i="1"/>
  <c r="GH335" i="1"/>
  <c r="GI335" i="1"/>
  <c r="GJ335" i="1"/>
  <c r="GK335" i="1"/>
  <c r="GL335" i="1"/>
  <c r="GM335" i="1"/>
  <c r="GN335" i="1"/>
  <c r="GO335" i="1"/>
  <c r="GP335" i="1"/>
  <c r="GQ335" i="1"/>
  <c r="GR335" i="1"/>
  <c r="GS335" i="1"/>
  <c r="GT335" i="1"/>
  <c r="GU335" i="1"/>
  <c r="GV335" i="1"/>
  <c r="GW335" i="1"/>
  <c r="GX335" i="1"/>
  <c r="C337" i="1"/>
  <c r="D337" i="1"/>
  <c r="I337" i="1"/>
  <c r="CX69" i="3" s="1"/>
  <c r="R337" i="1"/>
  <c r="V337" i="1"/>
  <c r="W337" i="1"/>
  <c r="AC337" i="1"/>
  <c r="AD337" i="1"/>
  <c r="AE337" i="1"/>
  <c r="AF337" i="1"/>
  <c r="AG337" i="1"/>
  <c r="AH337" i="1"/>
  <c r="CV337" i="1" s="1"/>
  <c r="U337" i="1" s="1"/>
  <c r="AH342" i="1" s="1"/>
  <c r="AI337" i="1"/>
  <c r="AJ337" i="1"/>
  <c r="CQ337" i="1"/>
  <c r="P337" i="1" s="1"/>
  <c r="CR337" i="1"/>
  <c r="Q337" i="1" s="1"/>
  <c r="CS337" i="1"/>
  <c r="CT337" i="1"/>
  <c r="S337" i="1" s="1"/>
  <c r="CY337" i="1" s="1"/>
  <c r="X337" i="1" s="1"/>
  <c r="CU337" i="1"/>
  <c r="T337" i="1" s="1"/>
  <c r="CW337" i="1"/>
  <c r="CX337" i="1"/>
  <c r="FR337" i="1"/>
  <c r="BY342" i="1" s="1"/>
  <c r="GL337" i="1"/>
  <c r="GN337" i="1"/>
  <c r="GO337" i="1"/>
  <c r="CC342" i="1" s="1"/>
  <c r="AT342" i="1" s="1"/>
  <c r="F360" i="1" s="1"/>
  <c r="GV337" i="1"/>
  <c r="GX337" i="1"/>
  <c r="C338" i="1"/>
  <c r="D338" i="1"/>
  <c r="I338" i="1"/>
  <c r="U338" i="1"/>
  <c r="AC338" i="1"/>
  <c r="AE338" i="1"/>
  <c r="CS338" i="1" s="1"/>
  <c r="R338" i="1" s="1"/>
  <c r="AF338" i="1"/>
  <c r="AG338" i="1"/>
  <c r="AH338" i="1"/>
  <c r="AI338" i="1"/>
  <c r="CW338" i="1" s="1"/>
  <c r="V338" i="1" s="1"/>
  <c r="AJ338" i="1"/>
  <c r="CR338" i="1"/>
  <c r="Q338" i="1" s="1"/>
  <c r="CT338" i="1"/>
  <c r="S338" i="1" s="1"/>
  <c r="CU338" i="1"/>
  <c r="T338" i="1" s="1"/>
  <c r="CV338" i="1"/>
  <c r="CX338" i="1"/>
  <c r="W338" i="1" s="1"/>
  <c r="CY338" i="1"/>
  <c r="X338" i="1" s="1"/>
  <c r="CZ338" i="1"/>
  <c r="Y338" i="1" s="1"/>
  <c r="FR338" i="1"/>
  <c r="GK338" i="1"/>
  <c r="GL338" i="1"/>
  <c r="BZ342" i="1" s="1"/>
  <c r="GN338" i="1"/>
  <c r="GO338" i="1"/>
  <c r="GV338" i="1"/>
  <c r="GX338" i="1" s="1"/>
  <c r="I339" i="1"/>
  <c r="R339" i="1"/>
  <c r="GK339" i="1" s="1"/>
  <c r="V339" i="1"/>
  <c r="W339" i="1"/>
  <c r="AC339" i="1"/>
  <c r="AD339" i="1"/>
  <c r="AE339" i="1"/>
  <c r="AF339" i="1"/>
  <c r="AG339" i="1"/>
  <c r="AH339" i="1"/>
  <c r="CV339" i="1" s="1"/>
  <c r="U339" i="1" s="1"/>
  <c r="AI339" i="1"/>
  <c r="AJ339" i="1"/>
  <c r="CQ339" i="1"/>
  <c r="P339" i="1" s="1"/>
  <c r="CP339" i="1" s="1"/>
  <c r="O339" i="1" s="1"/>
  <c r="CR339" i="1"/>
  <c r="Q339" i="1" s="1"/>
  <c r="CS339" i="1"/>
  <c r="CT339" i="1"/>
  <c r="S339" i="1" s="1"/>
  <c r="CZ339" i="1" s="1"/>
  <c r="Y339" i="1" s="1"/>
  <c r="CU339" i="1"/>
  <c r="T339" i="1" s="1"/>
  <c r="CW339" i="1"/>
  <c r="CX339" i="1"/>
  <c r="CY339" i="1"/>
  <c r="X339" i="1" s="1"/>
  <c r="FR339" i="1"/>
  <c r="GL339" i="1"/>
  <c r="GN339" i="1"/>
  <c r="GO339" i="1"/>
  <c r="GV339" i="1"/>
  <c r="GX339" i="1"/>
  <c r="I340" i="1"/>
  <c r="AC340" i="1"/>
  <c r="CQ340" i="1" s="1"/>
  <c r="AE340" i="1"/>
  <c r="AF340" i="1"/>
  <c r="CT340" i="1" s="1"/>
  <c r="S340" i="1" s="1"/>
  <c r="AG340" i="1"/>
  <c r="CU340" i="1" s="1"/>
  <c r="AH340" i="1"/>
  <c r="AI340" i="1"/>
  <c r="CW340" i="1" s="1"/>
  <c r="V340" i="1" s="1"/>
  <c r="AJ340" i="1"/>
  <c r="CV340" i="1"/>
  <c r="U340" i="1" s="1"/>
  <c r="CX340" i="1"/>
  <c r="W340" i="1" s="1"/>
  <c r="FR340" i="1"/>
  <c r="GL340" i="1"/>
  <c r="GN340" i="1"/>
  <c r="GO340" i="1"/>
  <c r="GV340" i="1"/>
  <c r="GX340" i="1"/>
  <c r="B342" i="1"/>
  <c r="C342" i="1"/>
  <c r="D342" i="1"/>
  <c r="D335" i="1" s="1"/>
  <c r="F342" i="1"/>
  <c r="F335" i="1" s="1"/>
  <c r="G342" i="1"/>
  <c r="AI342" i="1"/>
  <c r="AI335" i="1" s="1"/>
  <c r="AO342" i="1"/>
  <c r="BB342" i="1"/>
  <c r="BX342" i="1"/>
  <c r="BX335" i="1" s="1"/>
  <c r="CB342" i="1"/>
  <c r="CK342" i="1"/>
  <c r="CK335" i="1" s="1"/>
  <c r="CL342" i="1"/>
  <c r="F346" i="1"/>
  <c r="D371" i="1"/>
  <c r="D373" i="1"/>
  <c r="E373" i="1"/>
  <c r="F373" i="1"/>
  <c r="Z373" i="1"/>
  <c r="AA373" i="1"/>
  <c r="AM373" i="1"/>
  <c r="AN373" i="1"/>
  <c r="BD373" i="1"/>
  <c r="BE373" i="1"/>
  <c r="BF373" i="1"/>
  <c r="BG373" i="1"/>
  <c r="BH373" i="1"/>
  <c r="BI373" i="1"/>
  <c r="BJ373" i="1"/>
  <c r="BK373" i="1"/>
  <c r="BL373" i="1"/>
  <c r="BM373" i="1"/>
  <c r="BN373" i="1"/>
  <c r="BO373" i="1"/>
  <c r="BP373" i="1"/>
  <c r="BQ373" i="1"/>
  <c r="BR373" i="1"/>
  <c r="BS373" i="1"/>
  <c r="BT373" i="1"/>
  <c r="BU373" i="1"/>
  <c r="BV373" i="1"/>
  <c r="BW373" i="1"/>
  <c r="CK373" i="1"/>
  <c r="CM373" i="1"/>
  <c r="CN373" i="1"/>
  <c r="CO373" i="1"/>
  <c r="CP373" i="1"/>
  <c r="CQ373" i="1"/>
  <c r="CR373" i="1"/>
  <c r="CS373" i="1"/>
  <c r="CT373" i="1"/>
  <c r="CU373" i="1"/>
  <c r="CV373" i="1"/>
  <c r="CW373" i="1"/>
  <c r="CX373" i="1"/>
  <c r="CY373" i="1"/>
  <c r="CZ373" i="1"/>
  <c r="DA373" i="1"/>
  <c r="DB373" i="1"/>
  <c r="DC373" i="1"/>
  <c r="DD373" i="1"/>
  <c r="DE373" i="1"/>
  <c r="DF373" i="1"/>
  <c r="DG373" i="1"/>
  <c r="DH373" i="1"/>
  <c r="DI373" i="1"/>
  <c r="DJ373" i="1"/>
  <c r="DK373" i="1"/>
  <c r="DL373" i="1"/>
  <c r="DM373" i="1"/>
  <c r="DN373" i="1"/>
  <c r="DO373" i="1"/>
  <c r="DP373" i="1"/>
  <c r="DQ373" i="1"/>
  <c r="DR373" i="1"/>
  <c r="DS373" i="1"/>
  <c r="DT373" i="1"/>
  <c r="DU373" i="1"/>
  <c r="DV373" i="1"/>
  <c r="DW373" i="1"/>
  <c r="DX373" i="1"/>
  <c r="DY373" i="1"/>
  <c r="DZ373" i="1"/>
  <c r="EA373" i="1"/>
  <c r="EB373" i="1"/>
  <c r="EC373" i="1"/>
  <c r="ED373" i="1"/>
  <c r="EE373" i="1"/>
  <c r="EF373" i="1"/>
  <c r="EG373" i="1"/>
  <c r="EH373" i="1"/>
  <c r="EI373" i="1"/>
  <c r="EJ373" i="1"/>
  <c r="EK373" i="1"/>
  <c r="EL373" i="1"/>
  <c r="EM373" i="1"/>
  <c r="EN373" i="1"/>
  <c r="EO373" i="1"/>
  <c r="EP373" i="1"/>
  <c r="EQ373" i="1"/>
  <c r="ER373" i="1"/>
  <c r="ES373" i="1"/>
  <c r="ET373" i="1"/>
  <c r="EU373" i="1"/>
  <c r="EV373" i="1"/>
  <c r="EW373" i="1"/>
  <c r="EX373" i="1"/>
  <c r="EY373" i="1"/>
  <c r="EZ373" i="1"/>
  <c r="FA373" i="1"/>
  <c r="FB373" i="1"/>
  <c r="FC373" i="1"/>
  <c r="FD373" i="1"/>
  <c r="FE373" i="1"/>
  <c r="FF373" i="1"/>
  <c r="FG373" i="1"/>
  <c r="FH373" i="1"/>
  <c r="FI373" i="1"/>
  <c r="FJ373" i="1"/>
  <c r="FK373" i="1"/>
  <c r="FL373" i="1"/>
  <c r="FM373" i="1"/>
  <c r="FN373" i="1"/>
  <c r="FO373" i="1"/>
  <c r="FP373" i="1"/>
  <c r="FQ373" i="1"/>
  <c r="FR373" i="1"/>
  <c r="FS373" i="1"/>
  <c r="FT373" i="1"/>
  <c r="FU373" i="1"/>
  <c r="FV373" i="1"/>
  <c r="FW373" i="1"/>
  <c r="FX373" i="1"/>
  <c r="FY373" i="1"/>
  <c r="FZ373" i="1"/>
  <c r="GA373" i="1"/>
  <c r="GB373" i="1"/>
  <c r="GC373" i="1"/>
  <c r="GD373" i="1"/>
  <c r="GE373" i="1"/>
  <c r="GF373" i="1"/>
  <c r="GG373" i="1"/>
  <c r="GH373" i="1"/>
  <c r="GI373" i="1"/>
  <c r="GJ373" i="1"/>
  <c r="GK373" i="1"/>
  <c r="GL373" i="1"/>
  <c r="GM373" i="1"/>
  <c r="GN373" i="1"/>
  <c r="GO373" i="1"/>
  <c r="GP373" i="1"/>
  <c r="GQ373" i="1"/>
  <c r="GR373" i="1"/>
  <c r="GS373" i="1"/>
  <c r="GT373" i="1"/>
  <c r="GU373" i="1"/>
  <c r="GV373" i="1"/>
  <c r="GW373" i="1"/>
  <c r="GX373" i="1"/>
  <c r="C375" i="1"/>
  <c r="D375" i="1"/>
  <c r="I375" i="1"/>
  <c r="CX73" i="3" s="1"/>
  <c r="V375" i="1"/>
  <c r="AB375" i="1"/>
  <c r="AC375" i="1"/>
  <c r="AE375" i="1"/>
  <c r="AD375" i="1" s="1"/>
  <c r="AF375" i="1"/>
  <c r="CT375" i="1" s="1"/>
  <c r="S375" i="1" s="1"/>
  <c r="CY375" i="1" s="1"/>
  <c r="X375" i="1" s="1"/>
  <c r="AG375" i="1"/>
  <c r="AH375" i="1"/>
  <c r="AI375" i="1"/>
  <c r="CW375" i="1" s="1"/>
  <c r="AJ375" i="1"/>
  <c r="CX375" i="1" s="1"/>
  <c r="W375" i="1" s="1"/>
  <c r="CQ375" i="1"/>
  <c r="P375" i="1" s="1"/>
  <c r="CS375" i="1"/>
  <c r="R375" i="1" s="1"/>
  <c r="CU375" i="1"/>
  <c r="T375" i="1" s="1"/>
  <c r="CV375" i="1"/>
  <c r="U375" i="1" s="1"/>
  <c r="CZ375" i="1"/>
  <c r="Y375" i="1" s="1"/>
  <c r="FR375" i="1"/>
  <c r="GL375" i="1"/>
  <c r="GN375" i="1"/>
  <c r="CB380" i="1" s="1"/>
  <c r="AS380" i="1" s="1"/>
  <c r="AS373" i="1" s="1"/>
  <c r="GO375" i="1"/>
  <c r="GV375" i="1"/>
  <c r="GX375" i="1"/>
  <c r="C376" i="1"/>
  <c r="D376" i="1"/>
  <c r="I376" i="1"/>
  <c r="I377" i="1" s="1"/>
  <c r="U376" i="1"/>
  <c r="AB376" i="1"/>
  <c r="AC376" i="1"/>
  <c r="AE376" i="1"/>
  <c r="AD376" i="1" s="1"/>
  <c r="AF376" i="1"/>
  <c r="CT376" i="1" s="1"/>
  <c r="S376" i="1" s="1"/>
  <c r="CY376" i="1" s="1"/>
  <c r="X376" i="1" s="1"/>
  <c r="AG376" i="1"/>
  <c r="AH376" i="1"/>
  <c r="AI376" i="1"/>
  <c r="AJ376" i="1"/>
  <c r="CX376" i="1" s="1"/>
  <c r="W376" i="1" s="1"/>
  <c r="CQ376" i="1"/>
  <c r="P376" i="1" s="1"/>
  <c r="CR376" i="1"/>
  <c r="Q376" i="1" s="1"/>
  <c r="CS376" i="1"/>
  <c r="R376" i="1" s="1"/>
  <c r="GK376" i="1" s="1"/>
  <c r="CU376" i="1"/>
  <c r="T376" i="1" s="1"/>
  <c r="CV376" i="1"/>
  <c r="CW376" i="1"/>
  <c r="V376" i="1" s="1"/>
  <c r="FR376" i="1"/>
  <c r="GL376" i="1"/>
  <c r="GN376" i="1"/>
  <c r="GO376" i="1"/>
  <c r="GV376" i="1"/>
  <c r="GX376" i="1"/>
  <c r="T377" i="1"/>
  <c r="AC377" i="1"/>
  <c r="AD377" i="1"/>
  <c r="AE377" i="1"/>
  <c r="CS377" i="1" s="1"/>
  <c r="R377" i="1" s="1"/>
  <c r="GK377" i="1" s="1"/>
  <c r="AF377" i="1"/>
  <c r="AG377" i="1"/>
  <c r="AH377" i="1"/>
  <c r="CV377" i="1" s="1"/>
  <c r="U377" i="1" s="1"/>
  <c r="AI377" i="1"/>
  <c r="CW377" i="1" s="1"/>
  <c r="V377" i="1" s="1"/>
  <c r="AJ377" i="1"/>
  <c r="CQ377" i="1"/>
  <c r="P377" i="1" s="1"/>
  <c r="CR377" i="1"/>
  <c r="Q377" i="1" s="1"/>
  <c r="CT377" i="1"/>
  <c r="S377" i="1" s="1"/>
  <c r="CU377" i="1"/>
  <c r="CX377" i="1"/>
  <c r="W377" i="1" s="1"/>
  <c r="CY377" i="1"/>
  <c r="X377" i="1" s="1"/>
  <c r="CZ377" i="1"/>
  <c r="Y377" i="1" s="1"/>
  <c r="FR377" i="1"/>
  <c r="GL377" i="1"/>
  <c r="GN377" i="1"/>
  <c r="GO377" i="1"/>
  <c r="GV377" i="1"/>
  <c r="GX377" i="1" s="1"/>
  <c r="I378" i="1"/>
  <c r="P378" i="1"/>
  <c r="CP378" i="1" s="1"/>
  <c r="O378" i="1" s="1"/>
  <c r="AC378" i="1"/>
  <c r="AD378" i="1"/>
  <c r="AE378" i="1"/>
  <c r="AF378" i="1"/>
  <c r="AG378" i="1"/>
  <c r="AH378" i="1"/>
  <c r="CV378" i="1" s="1"/>
  <c r="U378" i="1" s="1"/>
  <c r="AI378" i="1"/>
  <c r="AJ378" i="1"/>
  <c r="CQ378" i="1"/>
  <c r="CR378" i="1"/>
  <c r="Q378" i="1" s="1"/>
  <c r="CS378" i="1"/>
  <c r="R378" i="1" s="1"/>
  <c r="GK378" i="1" s="1"/>
  <c r="CT378" i="1"/>
  <c r="S378" i="1" s="1"/>
  <c r="CU378" i="1"/>
  <c r="T378" i="1" s="1"/>
  <c r="AG380" i="1" s="1"/>
  <c r="CW378" i="1"/>
  <c r="V378" i="1" s="1"/>
  <c r="CX378" i="1"/>
  <c r="W378" i="1" s="1"/>
  <c r="AJ380" i="1" s="1"/>
  <c r="FR378" i="1"/>
  <c r="GL378" i="1"/>
  <c r="GN378" i="1"/>
  <c r="GO378" i="1"/>
  <c r="CC380" i="1" s="1"/>
  <c r="CC373" i="1" s="1"/>
  <c r="GV378" i="1"/>
  <c r="GX378" i="1"/>
  <c r="B380" i="1"/>
  <c r="B373" i="1" s="1"/>
  <c r="C380" i="1"/>
  <c r="C373" i="1" s="1"/>
  <c r="D380" i="1"/>
  <c r="F380" i="1"/>
  <c r="G380" i="1"/>
  <c r="G373" i="1" s="1"/>
  <c r="AO380" i="1"/>
  <c r="AO373" i="1" s="1"/>
  <c r="BB380" i="1"/>
  <c r="BB373" i="1" s="1"/>
  <c r="BX380" i="1"/>
  <c r="BX373" i="1" s="1"/>
  <c r="BZ380" i="1"/>
  <c r="AQ380" i="1" s="1"/>
  <c r="CK380" i="1"/>
  <c r="CL380" i="1"/>
  <c r="CL373" i="1" s="1"/>
  <c r="F384" i="1"/>
  <c r="F393" i="1"/>
  <c r="F397" i="1"/>
  <c r="D409" i="1"/>
  <c r="B411" i="1"/>
  <c r="C411" i="1"/>
  <c r="E411" i="1"/>
  <c r="G411" i="1"/>
  <c r="Z411" i="1"/>
  <c r="AA411" i="1"/>
  <c r="AM411" i="1"/>
  <c r="AN411" i="1"/>
  <c r="BD411" i="1"/>
  <c r="BE411" i="1"/>
  <c r="BF411" i="1"/>
  <c r="BG411" i="1"/>
  <c r="BH411" i="1"/>
  <c r="BI411" i="1"/>
  <c r="BJ411" i="1"/>
  <c r="BK411" i="1"/>
  <c r="BL411" i="1"/>
  <c r="BM411" i="1"/>
  <c r="BN411" i="1"/>
  <c r="BO411" i="1"/>
  <c r="BP411" i="1"/>
  <c r="BQ411" i="1"/>
  <c r="BR411" i="1"/>
  <c r="BS411" i="1"/>
  <c r="BT411" i="1"/>
  <c r="BU411" i="1"/>
  <c r="BV411" i="1"/>
  <c r="BW411" i="1"/>
  <c r="BZ411" i="1"/>
  <c r="CL411" i="1"/>
  <c r="CM411" i="1"/>
  <c r="CN411" i="1"/>
  <c r="CO411" i="1"/>
  <c r="CP411" i="1"/>
  <c r="CQ411" i="1"/>
  <c r="CR411" i="1"/>
  <c r="CS411" i="1"/>
  <c r="CT411" i="1"/>
  <c r="CU411" i="1"/>
  <c r="CV411" i="1"/>
  <c r="CW411" i="1"/>
  <c r="CX411" i="1"/>
  <c r="CY411" i="1"/>
  <c r="CZ411" i="1"/>
  <c r="DA411" i="1"/>
  <c r="DB411" i="1"/>
  <c r="DC411" i="1"/>
  <c r="DD411" i="1"/>
  <c r="DE411" i="1"/>
  <c r="DF411" i="1"/>
  <c r="DG411" i="1"/>
  <c r="DH411" i="1"/>
  <c r="DI411" i="1"/>
  <c r="DJ411" i="1"/>
  <c r="DK411" i="1"/>
  <c r="DL411" i="1"/>
  <c r="DM411" i="1"/>
  <c r="DN411" i="1"/>
  <c r="DO411" i="1"/>
  <c r="DP411" i="1"/>
  <c r="DQ411" i="1"/>
  <c r="DR411" i="1"/>
  <c r="DS411" i="1"/>
  <c r="DT411" i="1"/>
  <c r="DU411" i="1"/>
  <c r="DV411" i="1"/>
  <c r="DW411" i="1"/>
  <c r="DX411" i="1"/>
  <c r="DY411" i="1"/>
  <c r="DZ411" i="1"/>
  <c r="EA411" i="1"/>
  <c r="EB411" i="1"/>
  <c r="EC411" i="1"/>
  <c r="ED411" i="1"/>
  <c r="EE411" i="1"/>
  <c r="EF411" i="1"/>
  <c r="EG411" i="1"/>
  <c r="EH411" i="1"/>
  <c r="EI411" i="1"/>
  <c r="EJ411" i="1"/>
  <c r="EK411" i="1"/>
  <c r="EL411" i="1"/>
  <c r="EM411" i="1"/>
  <c r="EN411" i="1"/>
  <c r="EO411" i="1"/>
  <c r="EP411" i="1"/>
  <c r="EQ411" i="1"/>
  <c r="ER411" i="1"/>
  <c r="ES411" i="1"/>
  <c r="ET411" i="1"/>
  <c r="EU411" i="1"/>
  <c r="EV411" i="1"/>
  <c r="EW411" i="1"/>
  <c r="EX411" i="1"/>
  <c r="EY411" i="1"/>
  <c r="EZ411" i="1"/>
  <c r="FA411" i="1"/>
  <c r="FB411" i="1"/>
  <c r="FC411" i="1"/>
  <c r="FD411" i="1"/>
  <c r="FE411" i="1"/>
  <c r="FF411" i="1"/>
  <c r="FG411" i="1"/>
  <c r="FH411" i="1"/>
  <c r="FI411" i="1"/>
  <c r="FJ411" i="1"/>
  <c r="FK411" i="1"/>
  <c r="FL411" i="1"/>
  <c r="FM411" i="1"/>
  <c r="FN411" i="1"/>
  <c r="FO411" i="1"/>
  <c r="FP411" i="1"/>
  <c r="FQ411" i="1"/>
  <c r="FR411" i="1"/>
  <c r="FS411" i="1"/>
  <c r="FT411" i="1"/>
  <c r="FU411" i="1"/>
  <c r="FV411" i="1"/>
  <c r="FW411" i="1"/>
  <c r="FX411" i="1"/>
  <c r="FY411" i="1"/>
  <c r="FZ411" i="1"/>
  <c r="GA411" i="1"/>
  <c r="GB411" i="1"/>
  <c r="GC411" i="1"/>
  <c r="GD411" i="1"/>
  <c r="GE411" i="1"/>
  <c r="GF411" i="1"/>
  <c r="GG411" i="1"/>
  <c r="GH411" i="1"/>
  <c r="GI411" i="1"/>
  <c r="GJ411" i="1"/>
  <c r="GK411" i="1"/>
  <c r="GL411" i="1"/>
  <c r="GM411" i="1"/>
  <c r="GN411" i="1"/>
  <c r="GO411" i="1"/>
  <c r="GP411" i="1"/>
  <c r="GQ411" i="1"/>
  <c r="GR411" i="1"/>
  <c r="GS411" i="1"/>
  <c r="GT411" i="1"/>
  <c r="GU411" i="1"/>
  <c r="GV411" i="1"/>
  <c r="GW411" i="1"/>
  <c r="GX411" i="1"/>
  <c r="C413" i="1"/>
  <c r="D413" i="1"/>
  <c r="I413" i="1"/>
  <c r="CX77" i="3" s="1"/>
  <c r="R413" i="1"/>
  <c r="S413" i="1"/>
  <c r="AC413" i="1"/>
  <c r="AE413" i="1"/>
  <c r="AD413" i="1" s="1"/>
  <c r="AF413" i="1"/>
  <c r="AG413" i="1"/>
  <c r="CU413" i="1" s="1"/>
  <c r="T413" i="1" s="1"/>
  <c r="AH413" i="1"/>
  <c r="AI413" i="1"/>
  <c r="AJ413" i="1"/>
  <c r="CX413" i="1" s="1"/>
  <c r="W413" i="1" s="1"/>
  <c r="CR413" i="1"/>
  <c r="Q413" i="1" s="1"/>
  <c r="CS413" i="1"/>
  <c r="CT413" i="1"/>
  <c r="CV413" i="1"/>
  <c r="U413" i="1" s="1"/>
  <c r="CW413" i="1"/>
  <c r="V413" i="1" s="1"/>
  <c r="FR413" i="1"/>
  <c r="GK413" i="1"/>
  <c r="GL413" i="1"/>
  <c r="GN413" i="1"/>
  <c r="GO413" i="1"/>
  <c r="GV413" i="1"/>
  <c r="GX413" i="1"/>
  <c r="C414" i="1"/>
  <c r="D414" i="1"/>
  <c r="I414" i="1"/>
  <c r="T414" i="1"/>
  <c r="W414" i="1"/>
  <c r="AC414" i="1"/>
  <c r="AD414" i="1"/>
  <c r="AE414" i="1"/>
  <c r="AF414" i="1"/>
  <c r="AG414" i="1"/>
  <c r="AH414" i="1"/>
  <c r="CV414" i="1" s="1"/>
  <c r="U414" i="1" s="1"/>
  <c r="AI414" i="1"/>
  <c r="AJ414" i="1"/>
  <c r="CQ414" i="1"/>
  <c r="P414" i="1" s="1"/>
  <c r="CR414" i="1"/>
  <c r="Q414" i="1" s="1"/>
  <c r="CS414" i="1"/>
  <c r="R414" i="1" s="1"/>
  <c r="CT414" i="1"/>
  <c r="S414" i="1" s="1"/>
  <c r="CU414" i="1"/>
  <c r="CW414" i="1"/>
  <c r="V414" i="1" s="1"/>
  <c r="CX414" i="1"/>
  <c r="FR414" i="1"/>
  <c r="GK414" i="1"/>
  <c r="GL414" i="1"/>
  <c r="BZ418" i="1" s="1"/>
  <c r="AQ418" i="1" s="1"/>
  <c r="GN414" i="1"/>
  <c r="GO414" i="1"/>
  <c r="GV414" i="1"/>
  <c r="GX414" i="1"/>
  <c r="I415" i="1"/>
  <c r="GX415" i="1" s="1"/>
  <c r="V415" i="1"/>
  <c r="AC415" i="1"/>
  <c r="CQ415" i="1" s="1"/>
  <c r="AE415" i="1"/>
  <c r="AD415" i="1" s="1"/>
  <c r="AF415" i="1"/>
  <c r="CT415" i="1" s="1"/>
  <c r="S415" i="1" s="1"/>
  <c r="AG415" i="1"/>
  <c r="CU415" i="1" s="1"/>
  <c r="AH415" i="1"/>
  <c r="AI415" i="1"/>
  <c r="AJ415" i="1"/>
  <c r="CX415" i="1" s="1"/>
  <c r="W415" i="1" s="1"/>
  <c r="CR415" i="1"/>
  <c r="CS415" i="1"/>
  <c r="R415" i="1" s="1"/>
  <c r="GK415" i="1" s="1"/>
  <c r="CV415" i="1"/>
  <c r="CW415" i="1"/>
  <c r="FR415" i="1"/>
  <c r="GL415" i="1"/>
  <c r="GN415" i="1"/>
  <c r="CB418" i="1" s="1"/>
  <c r="GO415" i="1"/>
  <c r="GV415" i="1"/>
  <c r="I416" i="1"/>
  <c r="AC416" i="1"/>
  <c r="AE416" i="1"/>
  <c r="CS416" i="1" s="1"/>
  <c r="R416" i="1" s="1"/>
  <c r="AF416" i="1"/>
  <c r="CT416" i="1" s="1"/>
  <c r="AG416" i="1"/>
  <c r="AH416" i="1"/>
  <c r="AI416" i="1"/>
  <c r="CW416" i="1" s="1"/>
  <c r="V416" i="1" s="1"/>
  <c r="AJ416" i="1"/>
  <c r="CX416" i="1" s="1"/>
  <c r="CQ416" i="1"/>
  <c r="CU416" i="1"/>
  <c r="T416" i="1" s="1"/>
  <c r="CV416" i="1"/>
  <c r="FR416" i="1"/>
  <c r="GL416" i="1"/>
  <c r="GN416" i="1"/>
  <c r="GO416" i="1"/>
  <c r="GV416" i="1"/>
  <c r="B418" i="1"/>
  <c r="C418" i="1"/>
  <c r="D418" i="1"/>
  <c r="D411" i="1" s="1"/>
  <c r="F418" i="1"/>
  <c r="F411" i="1" s="1"/>
  <c r="G418" i="1"/>
  <c r="BC418" i="1"/>
  <c r="BC411" i="1" s="1"/>
  <c r="BX418" i="1"/>
  <c r="BX411" i="1" s="1"/>
  <c r="BY418" i="1"/>
  <c r="CK418" i="1"/>
  <c r="BB418" i="1" s="1"/>
  <c r="F431" i="1" s="1"/>
  <c r="CL418" i="1"/>
  <c r="F434" i="1"/>
  <c r="D447" i="1"/>
  <c r="D449" i="1"/>
  <c r="E449" i="1"/>
  <c r="Z449" i="1"/>
  <c r="AA449" i="1"/>
  <c r="AM449" i="1"/>
  <c r="AN449" i="1"/>
  <c r="BD449" i="1"/>
  <c r="BE449" i="1"/>
  <c r="BF449" i="1"/>
  <c r="BG449" i="1"/>
  <c r="BH449" i="1"/>
  <c r="BI449" i="1"/>
  <c r="BJ449" i="1"/>
  <c r="BK449" i="1"/>
  <c r="BL449" i="1"/>
  <c r="BM449" i="1"/>
  <c r="BN449" i="1"/>
  <c r="BO449" i="1"/>
  <c r="BP449" i="1"/>
  <c r="BQ449" i="1"/>
  <c r="BR449" i="1"/>
  <c r="BS449" i="1"/>
  <c r="BT449" i="1"/>
  <c r="BU449" i="1"/>
  <c r="BV449" i="1"/>
  <c r="BW449" i="1"/>
  <c r="BX449" i="1"/>
  <c r="CB449" i="1"/>
  <c r="CM449" i="1"/>
  <c r="CN449" i="1"/>
  <c r="CO449" i="1"/>
  <c r="CP449" i="1"/>
  <c r="CQ449" i="1"/>
  <c r="CR449" i="1"/>
  <c r="CS449" i="1"/>
  <c r="CT449" i="1"/>
  <c r="CU449" i="1"/>
  <c r="CV449" i="1"/>
  <c r="CW449" i="1"/>
  <c r="CX449" i="1"/>
  <c r="CY449" i="1"/>
  <c r="CZ449" i="1"/>
  <c r="DA449" i="1"/>
  <c r="DB449" i="1"/>
  <c r="DC449" i="1"/>
  <c r="DD449" i="1"/>
  <c r="DE449" i="1"/>
  <c r="DF449" i="1"/>
  <c r="DG449" i="1"/>
  <c r="DH449" i="1"/>
  <c r="DI449" i="1"/>
  <c r="DJ449" i="1"/>
  <c r="DK449" i="1"/>
  <c r="DL449" i="1"/>
  <c r="DM449" i="1"/>
  <c r="DN449" i="1"/>
  <c r="DO449" i="1"/>
  <c r="DP449" i="1"/>
  <c r="DQ449" i="1"/>
  <c r="DR449" i="1"/>
  <c r="DS449" i="1"/>
  <c r="DT449" i="1"/>
  <c r="DU449" i="1"/>
  <c r="DV449" i="1"/>
  <c r="DW449" i="1"/>
  <c r="DX449" i="1"/>
  <c r="DY449" i="1"/>
  <c r="DZ449" i="1"/>
  <c r="EA449" i="1"/>
  <c r="EB449" i="1"/>
  <c r="EC449" i="1"/>
  <c r="ED449" i="1"/>
  <c r="EE449" i="1"/>
  <c r="EF449" i="1"/>
  <c r="EG449" i="1"/>
  <c r="EH449" i="1"/>
  <c r="EI449" i="1"/>
  <c r="EJ449" i="1"/>
  <c r="EK449" i="1"/>
  <c r="EL449" i="1"/>
  <c r="EM449" i="1"/>
  <c r="EN449" i="1"/>
  <c r="EO449" i="1"/>
  <c r="EP449" i="1"/>
  <c r="EQ449" i="1"/>
  <c r="ER449" i="1"/>
  <c r="ES449" i="1"/>
  <c r="ET449" i="1"/>
  <c r="EU449" i="1"/>
  <c r="EV449" i="1"/>
  <c r="EW449" i="1"/>
  <c r="EX449" i="1"/>
  <c r="EY449" i="1"/>
  <c r="EZ449" i="1"/>
  <c r="FA449" i="1"/>
  <c r="FB449" i="1"/>
  <c r="FC449" i="1"/>
  <c r="FD449" i="1"/>
  <c r="FE449" i="1"/>
  <c r="FF449" i="1"/>
  <c r="FG449" i="1"/>
  <c r="FH449" i="1"/>
  <c r="FI449" i="1"/>
  <c r="FJ449" i="1"/>
  <c r="FK449" i="1"/>
  <c r="FL449" i="1"/>
  <c r="FM449" i="1"/>
  <c r="FN449" i="1"/>
  <c r="FO449" i="1"/>
  <c r="FP449" i="1"/>
  <c r="FQ449" i="1"/>
  <c r="FR449" i="1"/>
  <c r="FS449" i="1"/>
  <c r="FT449" i="1"/>
  <c r="FU449" i="1"/>
  <c r="FV449" i="1"/>
  <c r="FW449" i="1"/>
  <c r="FX449" i="1"/>
  <c r="FY449" i="1"/>
  <c r="FZ449" i="1"/>
  <c r="GA449" i="1"/>
  <c r="GB449" i="1"/>
  <c r="GC449" i="1"/>
  <c r="GD449" i="1"/>
  <c r="GE449" i="1"/>
  <c r="GF449" i="1"/>
  <c r="GG449" i="1"/>
  <c r="GH449" i="1"/>
  <c r="GI449" i="1"/>
  <c r="GJ449" i="1"/>
  <c r="GK449" i="1"/>
  <c r="GL449" i="1"/>
  <c r="GM449" i="1"/>
  <c r="GN449" i="1"/>
  <c r="GO449" i="1"/>
  <c r="GP449" i="1"/>
  <c r="GQ449" i="1"/>
  <c r="GR449" i="1"/>
  <c r="GS449" i="1"/>
  <c r="GT449" i="1"/>
  <c r="GU449" i="1"/>
  <c r="GV449" i="1"/>
  <c r="GW449" i="1"/>
  <c r="GX449" i="1"/>
  <c r="C451" i="1"/>
  <c r="D451" i="1"/>
  <c r="I451" i="1"/>
  <c r="CX81" i="3" s="1"/>
  <c r="P451" i="1"/>
  <c r="T451" i="1"/>
  <c r="U451" i="1"/>
  <c r="AC451" i="1"/>
  <c r="AE451" i="1"/>
  <c r="CS451" i="1" s="1"/>
  <c r="R451" i="1" s="1"/>
  <c r="AF451" i="1"/>
  <c r="AG451" i="1"/>
  <c r="AH451" i="1"/>
  <c r="CV451" i="1" s="1"/>
  <c r="AI451" i="1"/>
  <c r="CW451" i="1" s="1"/>
  <c r="V451" i="1" s="1"/>
  <c r="AJ451" i="1"/>
  <c r="CQ451" i="1"/>
  <c r="CT451" i="1"/>
  <c r="S451" i="1" s="1"/>
  <c r="CU451" i="1"/>
  <c r="CX451" i="1"/>
  <c r="W451" i="1" s="1"/>
  <c r="FR451" i="1"/>
  <c r="GL451" i="1"/>
  <c r="BZ456" i="1" s="1"/>
  <c r="GN451" i="1"/>
  <c r="GO451" i="1"/>
  <c r="GV451" i="1"/>
  <c r="GX451" i="1" s="1"/>
  <c r="C452" i="1"/>
  <c r="D452" i="1"/>
  <c r="I452" i="1"/>
  <c r="V452" i="1" s="1"/>
  <c r="AC452" i="1"/>
  <c r="AE452" i="1"/>
  <c r="AF452" i="1"/>
  <c r="CT452" i="1" s="1"/>
  <c r="AG452" i="1"/>
  <c r="AH452" i="1"/>
  <c r="AI452" i="1"/>
  <c r="CW452" i="1" s="1"/>
  <c r="AJ452" i="1"/>
  <c r="CX452" i="1" s="1"/>
  <c r="CQ452" i="1"/>
  <c r="CS452" i="1"/>
  <c r="R452" i="1" s="1"/>
  <c r="GK452" i="1" s="1"/>
  <c r="CU452" i="1"/>
  <c r="CV452" i="1"/>
  <c r="FR452" i="1"/>
  <c r="BY456" i="1" s="1"/>
  <c r="AP456" i="1" s="1"/>
  <c r="GL452" i="1"/>
  <c r="GN452" i="1"/>
  <c r="CB456" i="1" s="1"/>
  <c r="AS456" i="1" s="1"/>
  <c r="AS449" i="1" s="1"/>
  <c r="GO452" i="1"/>
  <c r="GV452" i="1"/>
  <c r="AC453" i="1"/>
  <c r="AE453" i="1"/>
  <c r="AF453" i="1"/>
  <c r="AG453" i="1"/>
  <c r="AH453" i="1"/>
  <c r="CV453" i="1" s="1"/>
  <c r="AI453" i="1"/>
  <c r="CW453" i="1" s="1"/>
  <c r="AJ453" i="1"/>
  <c r="CQ453" i="1"/>
  <c r="CT453" i="1"/>
  <c r="CU453" i="1"/>
  <c r="CX453" i="1"/>
  <c r="FR453" i="1"/>
  <c r="GL453" i="1"/>
  <c r="GN453" i="1"/>
  <c r="GO453" i="1"/>
  <c r="GV453" i="1"/>
  <c r="AC454" i="1"/>
  <c r="AD454" i="1"/>
  <c r="AE454" i="1"/>
  <c r="AF454" i="1"/>
  <c r="AG454" i="1"/>
  <c r="AH454" i="1"/>
  <c r="CV454" i="1" s="1"/>
  <c r="AI454" i="1"/>
  <c r="AJ454" i="1"/>
  <c r="CQ454" i="1"/>
  <c r="CR454" i="1"/>
  <c r="CS454" i="1"/>
  <c r="CT454" i="1"/>
  <c r="CU454" i="1"/>
  <c r="CW454" i="1"/>
  <c r="CX454" i="1"/>
  <c r="FR454" i="1"/>
  <c r="GL454" i="1"/>
  <c r="GN454" i="1"/>
  <c r="GO454" i="1"/>
  <c r="CC456" i="1" s="1"/>
  <c r="GV454" i="1"/>
  <c r="B456" i="1"/>
  <c r="B449" i="1" s="1"/>
  <c r="C456" i="1"/>
  <c r="C449" i="1" s="1"/>
  <c r="D456" i="1"/>
  <c r="F456" i="1"/>
  <c r="F449" i="1" s="1"/>
  <c r="G456" i="1"/>
  <c r="G449" i="1" s="1"/>
  <c r="AO456" i="1"/>
  <c r="AO449" i="1" s="1"/>
  <c r="BB456" i="1"/>
  <c r="BB449" i="1" s="1"/>
  <c r="BX456" i="1"/>
  <c r="CK456" i="1"/>
  <c r="CK449" i="1" s="1"/>
  <c r="CL456" i="1"/>
  <c r="F460" i="1"/>
  <c r="F469" i="1"/>
  <c r="F473" i="1"/>
  <c r="B485" i="1"/>
  <c r="B22" i="1" s="1"/>
  <c r="C485" i="1"/>
  <c r="C22" i="1" s="1"/>
  <c r="D485" i="1"/>
  <c r="D22" i="1" s="1"/>
  <c r="F485" i="1"/>
  <c r="F22" i="1" s="1"/>
  <c r="G485" i="1"/>
  <c r="B514" i="1"/>
  <c r="B18" i="1" s="1"/>
  <c r="C514" i="1"/>
  <c r="C18" i="1" s="1"/>
  <c r="D514" i="1"/>
  <c r="D18" i="1" s="1"/>
  <c r="F514" i="1"/>
  <c r="F18" i="1" s="1"/>
  <c r="G514" i="1"/>
  <c r="G18" i="1" s="1"/>
  <c r="P200" i="5" l="1"/>
  <c r="P429" i="5"/>
  <c r="P155" i="5"/>
  <c r="I495" i="5"/>
  <c r="P295" i="5"/>
  <c r="K113" i="5"/>
  <c r="I441" i="5"/>
  <c r="K441" i="5" s="1"/>
  <c r="K305" i="5"/>
  <c r="P86" i="5"/>
  <c r="K375" i="5"/>
  <c r="I414" i="5"/>
  <c r="K414" i="5" s="1"/>
  <c r="K387" i="5"/>
  <c r="P387" i="5"/>
  <c r="I389" i="5" s="1"/>
  <c r="P190" i="5"/>
  <c r="P180" i="5"/>
  <c r="K315" i="5"/>
  <c r="I145" i="5"/>
  <c r="I468" i="5"/>
  <c r="P468" i="5" s="1"/>
  <c r="P495" i="5"/>
  <c r="K495" i="5"/>
  <c r="P414" i="5"/>
  <c r="K270" i="5"/>
  <c r="P270" i="5"/>
  <c r="P123" i="5"/>
  <c r="K123" i="5"/>
  <c r="K350" i="5"/>
  <c r="P350" i="5"/>
  <c r="P225" i="5"/>
  <c r="K225" i="5"/>
  <c r="K66" i="5"/>
  <c r="P66" i="5"/>
  <c r="K402" i="5"/>
  <c r="P402" i="5"/>
  <c r="K260" i="5"/>
  <c r="P260" i="5"/>
  <c r="K98" i="5"/>
  <c r="P98" i="5"/>
  <c r="K340" i="5"/>
  <c r="P340" i="5"/>
  <c r="P215" i="5"/>
  <c r="K215" i="5"/>
  <c r="K56" i="5"/>
  <c r="P56" i="5"/>
  <c r="K46" i="5"/>
  <c r="P46" i="5"/>
  <c r="K250" i="5"/>
  <c r="P250" i="5"/>
  <c r="K456" i="5"/>
  <c r="P456" i="5"/>
  <c r="P483" i="5"/>
  <c r="K483" i="5"/>
  <c r="K330" i="5"/>
  <c r="P330" i="5"/>
  <c r="I317" i="5"/>
  <c r="K280" i="5"/>
  <c r="P280" i="5"/>
  <c r="P133" i="5"/>
  <c r="K133" i="5"/>
  <c r="K360" i="5"/>
  <c r="P360" i="5"/>
  <c r="P235" i="5"/>
  <c r="K235" i="5"/>
  <c r="K76" i="5"/>
  <c r="P76" i="5"/>
  <c r="G22" i="1"/>
  <c r="A500" i="5"/>
  <c r="AC380" i="1"/>
  <c r="AS304" i="1"/>
  <c r="CB297" i="1"/>
  <c r="BZ449" i="1"/>
  <c r="CG456" i="1"/>
  <c r="AQ456" i="1"/>
  <c r="CZ415" i="1"/>
  <c r="Y415" i="1" s="1"/>
  <c r="CY415" i="1"/>
  <c r="X415" i="1" s="1"/>
  <c r="CY300" i="1"/>
  <c r="X300" i="1" s="1"/>
  <c r="CZ300" i="1"/>
  <c r="Y300" i="1" s="1"/>
  <c r="AP449" i="1"/>
  <c r="F465" i="1"/>
  <c r="AJ373" i="1"/>
  <c r="W380" i="1"/>
  <c r="GK416" i="1"/>
  <c r="AE418" i="1"/>
  <c r="F390" i="1"/>
  <c r="AQ373" i="1"/>
  <c r="CI418" i="1"/>
  <c r="AP418" i="1"/>
  <c r="BY411" i="1"/>
  <c r="CB411" i="1"/>
  <c r="AS418" i="1"/>
  <c r="CZ413" i="1"/>
  <c r="Y413" i="1" s="1"/>
  <c r="CY413" i="1"/>
  <c r="X413" i="1" s="1"/>
  <c r="GM339" i="1"/>
  <c r="GP339" i="1"/>
  <c r="CC259" i="1"/>
  <c r="AT266" i="1"/>
  <c r="CJ109" i="1"/>
  <c r="BA116" i="1"/>
  <c r="CZ451" i="1"/>
  <c r="Y451" i="1" s="1"/>
  <c r="GK451" i="1"/>
  <c r="AH335" i="1"/>
  <c r="U342" i="1"/>
  <c r="GK337" i="1"/>
  <c r="BB297" i="1"/>
  <c r="F317" i="1"/>
  <c r="CI266" i="1"/>
  <c r="AP266" i="1"/>
  <c r="BY259" i="1"/>
  <c r="CZ224" i="1"/>
  <c r="Y224" i="1" s="1"/>
  <c r="AF228" i="1"/>
  <c r="CY224" i="1"/>
  <c r="X224" i="1" s="1"/>
  <c r="W452" i="1"/>
  <c r="CR451" i="1"/>
  <c r="Q451" i="1" s="1"/>
  <c r="AD451" i="1"/>
  <c r="CG418" i="1"/>
  <c r="T380" i="1"/>
  <c r="AG373" i="1"/>
  <c r="CP377" i="1"/>
  <c r="O377" i="1" s="1"/>
  <c r="U453" i="1"/>
  <c r="T452" i="1"/>
  <c r="AD452" i="1"/>
  <c r="AB452" i="1" s="1"/>
  <c r="CR452" i="1"/>
  <c r="Q452" i="1" s="1"/>
  <c r="CP451" i="1"/>
  <c r="O451" i="1" s="1"/>
  <c r="W416" i="1"/>
  <c r="AJ418" i="1" s="1"/>
  <c r="S416" i="1"/>
  <c r="AF418" i="1" s="1"/>
  <c r="CC418" i="1"/>
  <c r="CZ414" i="1"/>
  <c r="Y414" i="1" s="1"/>
  <c r="CY414" i="1"/>
  <c r="X414" i="1" s="1"/>
  <c r="CQ413" i="1"/>
  <c r="P413" i="1" s="1"/>
  <c r="AB413" i="1"/>
  <c r="CZ378" i="1"/>
  <c r="Y378" i="1" s="1"/>
  <c r="CY378" i="1"/>
  <c r="X378" i="1" s="1"/>
  <c r="GP378" i="1" s="1"/>
  <c r="BB335" i="1"/>
  <c r="F355" i="1"/>
  <c r="V342" i="1"/>
  <c r="CI342" i="1"/>
  <c r="BY335" i="1"/>
  <c r="AP342" i="1"/>
  <c r="AJ342" i="1"/>
  <c r="BY184" i="1"/>
  <c r="AP191" i="1"/>
  <c r="CI191" i="1"/>
  <c r="AJ184" i="1"/>
  <c r="W191" i="1"/>
  <c r="AI147" i="1"/>
  <c r="V153" i="1"/>
  <c r="BY449" i="1"/>
  <c r="CI456" i="1"/>
  <c r="CX83" i="3"/>
  <c r="CX82" i="3"/>
  <c r="CX84" i="3"/>
  <c r="I453" i="1"/>
  <c r="P453" i="1" s="1"/>
  <c r="I454" i="1"/>
  <c r="Q454" i="1" s="1"/>
  <c r="GX452" i="1"/>
  <c r="U452" i="1"/>
  <c r="AD416" i="1"/>
  <c r="AB416" i="1" s="1"/>
  <c r="CR416" i="1"/>
  <c r="Q416" i="1" s="1"/>
  <c r="AI418" i="1"/>
  <c r="BZ373" i="1"/>
  <c r="CG380" i="1"/>
  <c r="AL380" i="1"/>
  <c r="F251" i="1"/>
  <c r="V222" i="1"/>
  <c r="CL449" i="1"/>
  <c r="BC456" i="1"/>
  <c r="P454" i="1"/>
  <c r="U416" i="1"/>
  <c r="AH418" i="1" s="1"/>
  <c r="GX416" i="1"/>
  <c r="CJ418" i="1" s="1"/>
  <c r="AH380" i="1"/>
  <c r="AK380" i="1"/>
  <c r="AQ342" i="1"/>
  <c r="BZ335" i="1"/>
  <c r="CG342" i="1"/>
  <c r="CL297" i="1"/>
  <c r="BC304" i="1"/>
  <c r="U228" i="1"/>
  <c r="AH222" i="1"/>
  <c r="CC449" i="1"/>
  <c r="AT456" i="1"/>
  <c r="V453" i="1"/>
  <c r="CS453" i="1"/>
  <c r="R453" i="1" s="1"/>
  <c r="GK453" i="1" s="1"/>
  <c r="CR453" i="1"/>
  <c r="AD453" i="1"/>
  <c r="S452" i="1"/>
  <c r="CY451" i="1"/>
  <c r="X451" i="1" s="1"/>
  <c r="AO418" i="1"/>
  <c r="CP414" i="1"/>
  <c r="O414" i="1" s="1"/>
  <c r="CY340" i="1"/>
  <c r="X340" i="1" s="1"/>
  <c r="AK342" i="1" s="1"/>
  <c r="CZ340" i="1"/>
  <c r="Y340" i="1" s="1"/>
  <c r="CP337" i="1"/>
  <c r="O337" i="1" s="1"/>
  <c r="AQ297" i="1"/>
  <c r="F314" i="1"/>
  <c r="CZ261" i="1"/>
  <c r="Y261" i="1" s="1"/>
  <c r="AF266" i="1"/>
  <c r="CY261" i="1"/>
  <c r="X261" i="1" s="1"/>
  <c r="AI380" i="1"/>
  <c r="CB335" i="1"/>
  <c r="AS342" i="1"/>
  <c r="AD340" i="1"/>
  <c r="CR340" i="1"/>
  <c r="Q340" i="1" s="1"/>
  <c r="AD342" i="1" s="1"/>
  <c r="AQ266" i="1"/>
  <c r="BZ259" i="1"/>
  <c r="CG266" i="1"/>
  <c r="CP261" i="1"/>
  <c r="O261" i="1" s="1"/>
  <c r="CG184" i="1"/>
  <c r="AX191" i="1"/>
  <c r="AJ147" i="1"/>
  <c r="W153" i="1"/>
  <c r="AB454" i="1"/>
  <c r="Q415" i="1"/>
  <c r="AD418" i="1" s="1"/>
  <c r="P415" i="1"/>
  <c r="CP415" i="1" s="1"/>
  <c r="O415" i="1" s="1"/>
  <c r="AB414" i="1"/>
  <c r="BB411" i="1"/>
  <c r="BC380" i="1"/>
  <c r="AF380" i="1"/>
  <c r="CJ380" i="1"/>
  <c r="AB339" i="1"/>
  <c r="CQ338" i="1"/>
  <c r="P338" i="1" s="1"/>
  <c r="CP338" i="1" s="1"/>
  <c r="O338" i="1" s="1"/>
  <c r="CX67" i="3"/>
  <c r="CX66" i="3"/>
  <c r="CX68" i="3"/>
  <c r="I302" i="1"/>
  <c r="P302" i="1" s="1"/>
  <c r="V299" i="1"/>
  <c r="AD299" i="1"/>
  <c r="AB299" i="1" s="1"/>
  <c r="CR299" i="1"/>
  <c r="Q299" i="1" s="1"/>
  <c r="U299" i="1"/>
  <c r="AS266" i="1"/>
  <c r="CX59" i="3"/>
  <c r="CX58" i="3"/>
  <c r="CX60" i="3"/>
  <c r="U263" i="1"/>
  <c r="AJ228" i="1"/>
  <c r="AG228" i="1"/>
  <c r="CL184" i="1"/>
  <c r="BC191" i="1"/>
  <c r="CQ188" i="1"/>
  <c r="P188" i="1" s="1"/>
  <c r="CP188" i="1" s="1"/>
  <c r="O188" i="1" s="1"/>
  <c r="AB188" i="1"/>
  <c r="AH191" i="1"/>
  <c r="GK186" i="1"/>
  <c r="AE191" i="1"/>
  <c r="GP150" i="1"/>
  <c r="CY111" i="1"/>
  <c r="X111" i="1" s="1"/>
  <c r="AJ26" i="1"/>
  <c r="W37" i="1"/>
  <c r="AB377" i="1"/>
  <c r="CP376" i="1"/>
  <c r="O376" i="1" s="1"/>
  <c r="BC342" i="1"/>
  <c r="CL335" i="1"/>
  <c r="CZ337" i="1"/>
  <c r="Y337" i="1" s="1"/>
  <c r="AF342" i="1"/>
  <c r="AB337" i="1"/>
  <c r="AT335" i="1"/>
  <c r="AI259" i="1"/>
  <c r="V266" i="1"/>
  <c r="CP262" i="1"/>
  <c r="O262" i="1" s="1"/>
  <c r="AE266" i="1"/>
  <c r="GK261" i="1"/>
  <c r="CY149" i="1"/>
  <c r="X149" i="1" s="1"/>
  <c r="AF153" i="1"/>
  <c r="CZ149" i="1"/>
  <c r="Y149" i="1" s="1"/>
  <c r="CK68" i="1"/>
  <c r="BB78" i="1"/>
  <c r="AB451" i="1"/>
  <c r="AB453" i="1"/>
  <c r="P452" i="1"/>
  <c r="CP452" i="1" s="1"/>
  <c r="O452" i="1" s="1"/>
  <c r="P416" i="1"/>
  <c r="CP416" i="1" s="1"/>
  <c r="O416" i="1" s="1"/>
  <c r="U415" i="1"/>
  <c r="T415" i="1"/>
  <c r="AG418" i="1" s="1"/>
  <c r="AB415" i="1"/>
  <c r="F428" i="1"/>
  <c r="AQ411" i="1"/>
  <c r="CK411" i="1"/>
  <c r="AT380" i="1"/>
  <c r="AB378" i="1"/>
  <c r="CZ376" i="1"/>
  <c r="Y376" i="1" s="1"/>
  <c r="BY380" i="1"/>
  <c r="GK375" i="1"/>
  <c r="AE380" i="1"/>
  <c r="CB373" i="1"/>
  <c r="CS340" i="1"/>
  <c r="R340" i="1" s="1"/>
  <c r="GK340" i="1" s="1"/>
  <c r="CJ342" i="1"/>
  <c r="T302" i="1"/>
  <c r="AG304" i="1" s="1"/>
  <c r="AB302" i="1"/>
  <c r="CR301" i="1"/>
  <c r="Q301" i="1" s="1"/>
  <c r="U301" i="1"/>
  <c r="V300" i="1"/>
  <c r="CS299" i="1"/>
  <c r="R299" i="1" s="1"/>
  <c r="BB266" i="1"/>
  <c r="CZ264" i="1"/>
  <c r="Y264" i="1" s="1"/>
  <c r="CY264" i="1"/>
  <c r="X264" i="1" s="1"/>
  <c r="AD263" i="1"/>
  <c r="AB263" i="1" s="1"/>
  <c r="CR263" i="1"/>
  <c r="Q263" i="1" s="1"/>
  <c r="F244" i="1"/>
  <c r="BC222" i="1"/>
  <c r="CZ226" i="1"/>
  <c r="Y226" i="1" s="1"/>
  <c r="CY226" i="1"/>
  <c r="X226" i="1" s="1"/>
  <c r="GM226" i="1" s="1"/>
  <c r="CZ225" i="1"/>
  <c r="Y225" i="1" s="1"/>
  <c r="GM225" i="1" s="1"/>
  <c r="CY225" i="1"/>
  <c r="X225" i="1" s="1"/>
  <c r="GP225" i="1" s="1"/>
  <c r="F248" i="1"/>
  <c r="BA222" i="1"/>
  <c r="BZ222" i="1"/>
  <c r="CG228" i="1"/>
  <c r="AQ228" i="1"/>
  <c r="CI228" i="1"/>
  <c r="CS224" i="1"/>
  <c r="R224" i="1" s="1"/>
  <c r="AD224" i="1"/>
  <c r="CR224" i="1"/>
  <c r="Q224" i="1" s="1"/>
  <c r="AD228" i="1" s="1"/>
  <c r="CP224" i="1"/>
  <c r="O224" i="1" s="1"/>
  <c r="AC228" i="1"/>
  <c r="CJ222" i="1"/>
  <c r="BB184" i="1"/>
  <c r="F204" i="1"/>
  <c r="S191" i="1"/>
  <c r="AG191" i="1"/>
  <c r="AC191" i="1"/>
  <c r="CP186" i="1"/>
  <c r="O186" i="1" s="1"/>
  <c r="F170" i="1"/>
  <c r="AS147" i="1"/>
  <c r="CZ150" i="1"/>
  <c r="Y150" i="1" s="1"/>
  <c r="CY150" i="1"/>
  <c r="X150" i="1" s="1"/>
  <c r="GM150" i="1" s="1"/>
  <c r="V116" i="1"/>
  <c r="AI109" i="1"/>
  <c r="CY112" i="1"/>
  <c r="X112" i="1" s="1"/>
  <c r="CZ112" i="1"/>
  <c r="Y112" i="1" s="1"/>
  <c r="AI78" i="1"/>
  <c r="AD70" i="1"/>
  <c r="AB70" i="1" s="1"/>
  <c r="CR70" i="1"/>
  <c r="Q70" i="1" s="1"/>
  <c r="CS70" i="1"/>
  <c r="R70" i="1" s="1"/>
  <c r="AL191" i="1"/>
  <c r="AB186" i="1"/>
  <c r="AB150" i="1"/>
  <c r="AH116" i="1"/>
  <c r="AQ37" i="1"/>
  <c r="BZ26" i="1"/>
  <c r="CG37" i="1"/>
  <c r="CR375" i="1"/>
  <c r="Q375" i="1" s="1"/>
  <c r="AD380" i="1" s="1"/>
  <c r="T340" i="1"/>
  <c r="AG342" i="1" s="1"/>
  <c r="AB340" i="1"/>
  <c r="AD338" i="1"/>
  <c r="AB338" i="1" s="1"/>
  <c r="AO304" i="1"/>
  <c r="CG304" i="1"/>
  <c r="W301" i="1"/>
  <c r="S301" i="1"/>
  <c r="CC304" i="1"/>
  <c r="CR300" i="1"/>
  <c r="Q300" i="1" s="1"/>
  <c r="P300" i="1"/>
  <c r="CP300" i="1" s="1"/>
  <c r="O300" i="1" s="1"/>
  <c r="BY304" i="1"/>
  <c r="BX297" i="1"/>
  <c r="Q264" i="1"/>
  <c r="P264" i="1"/>
  <c r="CP264" i="1" s="1"/>
  <c r="O264" i="1" s="1"/>
  <c r="T263" i="1"/>
  <c r="AG266" i="1" s="1"/>
  <c r="W263" i="1"/>
  <c r="AJ266" i="1" s="1"/>
  <c r="S263" i="1"/>
  <c r="CJ266" i="1"/>
  <c r="AB261" i="1"/>
  <c r="AP228" i="1"/>
  <c r="CJ191" i="1"/>
  <c r="AI191" i="1"/>
  <c r="BZ184" i="1"/>
  <c r="F171" i="1"/>
  <c r="CC147" i="1"/>
  <c r="CG116" i="1"/>
  <c r="CQ76" i="1"/>
  <c r="P76" i="1" s="1"/>
  <c r="CP76" i="1" s="1"/>
  <c r="O76" i="1" s="1"/>
  <c r="AB76" i="1"/>
  <c r="W78" i="1"/>
  <c r="AJ68" i="1"/>
  <c r="AB262" i="1"/>
  <c r="AD266" i="1"/>
  <c r="AB226" i="1"/>
  <c r="CC228" i="1"/>
  <c r="CY189" i="1"/>
  <c r="X189" i="1" s="1"/>
  <c r="GP189" i="1" s="1"/>
  <c r="AB189" i="1"/>
  <c r="CC191" i="1"/>
  <c r="CY186" i="1"/>
  <c r="X186" i="1" s="1"/>
  <c r="AG153" i="1"/>
  <c r="AD149" i="1"/>
  <c r="AB149" i="1" s="1"/>
  <c r="CR149" i="1"/>
  <c r="Q149" i="1" s="1"/>
  <c r="AD153" i="1" s="1"/>
  <c r="AD114" i="1"/>
  <c r="AB114" i="1" s="1"/>
  <c r="CR114" i="1"/>
  <c r="Q114" i="1" s="1"/>
  <c r="AS116" i="1"/>
  <c r="CB109" i="1"/>
  <c r="GK111" i="1"/>
  <c r="CC68" i="1"/>
  <c r="AT78" i="1"/>
  <c r="CX79" i="3"/>
  <c r="CX78" i="3"/>
  <c r="CX80" i="3"/>
  <c r="CX75" i="3"/>
  <c r="CX74" i="3"/>
  <c r="CX76" i="3"/>
  <c r="P340" i="1"/>
  <c r="CP340" i="1" s="1"/>
  <c r="O340" i="1" s="1"/>
  <c r="CX63" i="3"/>
  <c r="CX62" i="3"/>
  <c r="CX64" i="3"/>
  <c r="P263" i="1"/>
  <c r="CP263" i="1" s="1"/>
  <c r="O263" i="1" s="1"/>
  <c r="AH266" i="1"/>
  <c r="AB224" i="1"/>
  <c r="CY188" i="1"/>
  <c r="X188" i="1" s="1"/>
  <c r="CZ188" i="1"/>
  <c r="Y188" i="1" s="1"/>
  <c r="AB187" i="1"/>
  <c r="CQ187" i="1"/>
  <c r="P187" i="1" s="1"/>
  <c r="CP187" i="1" s="1"/>
  <c r="O187" i="1" s="1"/>
  <c r="CB191" i="1"/>
  <c r="BC147" i="1"/>
  <c r="F169" i="1"/>
  <c r="CS151" i="1"/>
  <c r="R151" i="1" s="1"/>
  <c r="GK151" i="1" s="1"/>
  <c r="AD151" i="1"/>
  <c r="CR151" i="1"/>
  <c r="Q151" i="1" s="1"/>
  <c r="CP151" i="1" s="1"/>
  <c r="O151" i="1" s="1"/>
  <c r="AP153" i="1"/>
  <c r="BY147" i="1"/>
  <c r="CS149" i="1"/>
  <c r="R149" i="1" s="1"/>
  <c r="CX35" i="3"/>
  <c r="CX36" i="3"/>
  <c r="U149" i="1"/>
  <c r="AH153" i="1" s="1"/>
  <c r="GX149" i="1"/>
  <c r="CJ153" i="1" s="1"/>
  <c r="AP116" i="1"/>
  <c r="BY109" i="1"/>
  <c r="CS114" i="1"/>
  <c r="R114" i="1" s="1"/>
  <c r="GK114" i="1" s="1"/>
  <c r="AD112" i="1"/>
  <c r="AB112" i="1" s="1"/>
  <c r="CR112" i="1"/>
  <c r="Q112" i="1" s="1"/>
  <c r="CP112" i="1" s="1"/>
  <c r="O112" i="1" s="1"/>
  <c r="CS112" i="1"/>
  <c r="R112" i="1" s="1"/>
  <c r="GK112" i="1" s="1"/>
  <c r="CY74" i="1"/>
  <c r="X74" i="1" s="1"/>
  <c r="CZ74" i="1"/>
  <c r="Y74" i="1" s="1"/>
  <c r="CX71" i="3"/>
  <c r="CX70" i="3"/>
  <c r="CX72" i="3"/>
  <c r="CX48" i="3"/>
  <c r="CX49" i="3"/>
  <c r="AD187" i="1"/>
  <c r="AD191" i="1"/>
  <c r="AO153" i="1"/>
  <c r="AB151" i="1"/>
  <c r="P149" i="1"/>
  <c r="BX147" i="1"/>
  <c r="BB109" i="1"/>
  <c r="F129" i="1"/>
  <c r="CX34" i="3"/>
  <c r="T114" i="1"/>
  <c r="AT116" i="1"/>
  <c r="CC109" i="1"/>
  <c r="P111" i="1"/>
  <c r="CL68" i="1"/>
  <c r="BC78" i="1"/>
  <c r="AD75" i="1"/>
  <c r="AB75" i="1" s="1"/>
  <c r="CR75" i="1"/>
  <c r="Q75" i="1" s="1"/>
  <c r="GX74" i="1"/>
  <c r="V74" i="1"/>
  <c r="CZ73" i="1"/>
  <c r="Y73" i="1" s="1"/>
  <c r="CY73" i="1"/>
  <c r="X73" i="1" s="1"/>
  <c r="GP73" i="1" s="1"/>
  <c r="GM34" i="1"/>
  <c r="BZ153" i="1"/>
  <c r="CP113" i="1"/>
  <c r="O113" i="1" s="1"/>
  <c r="BZ68" i="1"/>
  <c r="AQ78" i="1"/>
  <c r="CG78" i="1"/>
  <c r="AO68" i="1"/>
  <c r="F82" i="1"/>
  <c r="CY76" i="1"/>
  <c r="X76" i="1" s="1"/>
  <c r="CZ76" i="1"/>
  <c r="Y76" i="1" s="1"/>
  <c r="GM73" i="1"/>
  <c r="CB78" i="1"/>
  <c r="CC26" i="1"/>
  <c r="AT37" i="1"/>
  <c r="CZ31" i="1"/>
  <c r="Y31" i="1" s="1"/>
  <c r="CY31" i="1"/>
  <c r="X31" i="1" s="1"/>
  <c r="AK37" i="1"/>
  <c r="CY113" i="1"/>
  <c r="X113" i="1" s="1"/>
  <c r="BY78" i="1"/>
  <c r="CY70" i="1"/>
  <c r="X70" i="1" s="1"/>
  <c r="CZ70" i="1"/>
  <c r="Y70" i="1" s="1"/>
  <c r="AF78" i="1"/>
  <c r="CP33" i="1"/>
  <c r="O33" i="1" s="1"/>
  <c r="CZ30" i="1"/>
  <c r="Y30" i="1" s="1"/>
  <c r="CY30" i="1"/>
  <c r="X30" i="1" s="1"/>
  <c r="AF37" i="1"/>
  <c r="AG37" i="1"/>
  <c r="CS28" i="1"/>
  <c r="R28" i="1" s="1"/>
  <c r="AD28" i="1"/>
  <c r="CR28" i="1"/>
  <c r="Q28" i="1" s="1"/>
  <c r="CX42" i="3"/>
  <c r="CX41" i="3"/>
  <c r="P114" i="1"/>
  <c r="BZ116" i="1"/>
  <c r="T111" i="1"/>
  <c r="AD111" i="1"/>
  <c r="AB111" i="1" s="1"/>
  <c r="CR111" i="1"/>
  <c r="Q111" i="1" s="1"/>
  <c r="AB72" i="1"/>
  <c r="CQ72" i="1"/>
  <c r="P72" i="1" s="1"/>
  <c r="CP72" i="1" s="1"/>
  <c r="O72" i="1" s="1"/>
  <c r="CY71" i="1"/>
  <c r="X71" i="1" s="1"/>
  <c r="GM71" i="1" s="1"/>
  <c r="CZ71" i="1"/>
  <c r="Y71" i="1" s="1"/>
  <c r="AI26" i="1"/>
  <c r="V37" i="1"/>
  <c r="BY26" i="1"/>
  <c r="CI37" i="1"/>
  <c r="AP37" i="1"/>
  <c r="W114" i="1"/>
  <c r="AJ116" i="1" s="1"/>
  <c r="S114" i="1"/>
  <c r="AB113" i="1"/>
  <c r="P75" i="1"/>
  <c r="U74" i="1"/>
  <c r="T74" i="1"/>
  <c r="AG78" i="1" s="1"/>
  <c r="AB74" i="1"/>
  <c r="BB37" i="1"/>
  <c r="CY35" i="1"/>
  <c r="X35" i="1" s="1"/>
  <c r="CZ35" i="1"/>
  <c r="Y35" i="1" s="1"/>
  <c r="CZ34" i="1"/>
  <c r="Y34" i="1" s="1"/>
  <c r="CY34" i="1"/>
  <c r="X34" i="1" s="1"/>
  <c r="GP34" i="1" s="1"/>
  <c r="CP31" i="1"/>
  <c r="O31" i="1" s="1"/>
  <c r="Q74" i="1"/>
  <c r="P74" i="1"/>
  <c r="CP74" i="1" s="1"/>
  <c r="O74" i="1" s="1"/>
  <c r="AB73" i="1"/>
  <c r="CY72" i="1"/>
  <c r="X72" i="1" s="1"/>
  <c r="CZ72" i="1"/>
  <c r="Y72" i="1" s="1"/>
  <c r="CX17" i="3"/>
  <c r="U70" i="1"/>
  <c r="AH78" i="1" s="1"/>
  <c r="GX70" i="1"/>
  <c r="CJ78" i="1" s="1"/>
  <c r="CX23" i="3"/>
  <c r="CX22" i="3"/>
  <c r="CX26" i="3"/>
  <c r="CX24" i="3"/>
  <c r="CX25" i="3"/>
  <c r="CY33" i="1"/>
  <c r="X33" i="1" s="1"/>
  <c r="CZ33" i="1"/>
  <c r="Y33" i="1" s="1"/>
  <c r="AL37" i="1" s="1"/>
  <c r="CB37" i="1"/>
  <c r="AH37" i="1"/>
  <c r="CP28" i="1"/>
  <c r="O28" i="1" s="1"/>
  <c r="AC37" i="1"/>
  <c r="P70" i="1"/>
  <c r="Q35" i="1"/>
  <c r="P35" i="1"/>
  <c r="CP35" i="1" s="1"/>
  <c r="O35" i="1" s="1"/>
  <c r="AB34" i="1"/>
  <c r="CR32" i="1"/>
  <c r="Q32" i="1" s="1"/>
  <c r="AD32" i="1"/>
  <c r="AB32" i="1" s="1"/>
  <c r="CP32" i="1"/>
  <c r="O32" i="1" s="1"/>
  <c r="AB31" i="1"/>
  <c r="CX7" i="3"/>
  <c r="CX6" i="3"/>
  <c r="CX15" i="3"/>
  <c r="CX14" i="3"/>
  <c r="GX30" i="1"/>
  <c r="CJ37" i="1" s="1"/>
  <c r="T30" i="1"/>
  <c r="P30" i="1"/>
  <c r="CP30" i="1" s="1"/>
  <c r="O30" i="1" s="1"/>
  <c r="CS29" i="1"/>
  <c r="R29" i="1" s="1"/>
  <c r="GK29" i="1" s="1"/>
  <c r="P29" i="1"/>
  <c r="CP29" i="1" s="1"/>
  <c r="O29" i="1" s="1"/>
  <c r="AB28" i="1"/>
  <c r="CX10" i="3"/>
  <c r="I497" i="5" l="1"/>
  <c r="P441" i="5"/>
  <c r="I443" i="5" s="1"/>
  <c r="I202" i="5"/>
  <c r="I237" i="5"/>
  <c r="K468" i="5"/>
  <c r="P145" i="5"/>
  <c r="I157" i="5" s="1"/>
  <c r="K145" i="5"/>
  <c r="I282" i="5"/>
  <c r="I362" i="5"/>
  <c r="I470" i="5"/>
  <c r="I100" i="5"/>
  <c r="I416" i="5"/>
  <c r="CJ26" i="1"/>
  <c r="BA37" i="1"/>
  <c r="GP112" i="1"/>
  <c r="GM112" i="1"/>
  <c r="AJ304" i="1"/>
  <c r="AG297" i="1"/>
  <c r="T304" i="1"/>
  <c r="Q418" i="1"/>
  <c r="AD411" i="1"/>
  <c r="AG335" i="1"/>
  <c r="T342" i="1"/>
  <c r="AF411" i="1"/>
  <c r="S418" i="1"/>
  <c r="AJ109" i="1"/>
  <c r="W116" i="1"/>
  <c r="GP151" i="1"/>
  <c r="GM151" i="1"/>
  <c r="T266" i="1"/>
  <c r="AG259" i="1"/>
  <c r="AH411" i="1"/>
  <c r="U418" i="1"/>
  <c r="AL26" i="1"/>
  <c r="Y37" i="1"/>
  <c r="AG68" i="1"/>
  <c r="T78" i="1"/>
  <c r="AG411" i="1"/>
  <c r="T418" i="1"/>
  <c r="X342" i="1"/>
  <c r="AK335" i="1"/>
  <c r="AI456" i="1"/>
  <c r="CJ411" i="1"/>
  <c r="BA418" i="1"/>
  <c r="AJ411" i="1"/>
  <c r="W418" i="1"/>
  <c r="CJ68" i="1"/>
  <c r="BA78" i="1"/>
  <c r="CZ114" i="1"/>
  <c r="Y114" i="1" s="1"/>
  <c r="AL116" i="1" s="1"/>
  <c r="CY114" i="1"/>
  <c r="X114" i="1" s="1"/>
  <c r="AK26" i="1"/>
  <c r="X37" i="1"/>
  <c r="GP71" i="1"/>
  <c r="F157" i="1"/>
  <c r="AO147" i="1"/>
  <c r="AO485" i="1"/>
  <c r="AD147" i="1"/>
  <c r="Q153" i="1"/>
  <c r="AX116" i="1"/>
  <c r="CG109" i="1"/>
  <c r="CZ301" i="1"/>
  <c r="Y301" i="1" s="1"/>
  <c r="CY301" i="1"/>
  <c r="X301" i="1" s="1"/>
  <c r="F47" i="1"/>
  <c r="AQ26" i="1"/>
  <c r="AI68" i="1"/>
  <c r="V78" i="1"/>
  <c r="V109" i="1"/>
  <c r="F139" i="1"/>
  <c r="F206" i="1"/>
  <c r="S184" i="1"/>
  <c r="GK224" i="1"/>
  <c r="AE228" i="1"/>
  <c r="AE373" i="1"/>
  <c r="R380" i="1"/>
  <c r="S153" i="1"/>
  <c r="AF147" i="1"/>
  <c r="AF335" i="1"/>
  <c r="S342" i="1"/>
  <c r="GP376" i="1"/>
  <c r="GM376" i="1"/>
  <c r="U191" i="1"/>
  <c r="AH184" i="1"/>
  <c r="AH304" i="1"/>
  <c r="CJ373" i="1"/>
  <c r="BA380" i="1"/>
  <c r="AS335" i="1"/>
  <c r="F359" i="1"/>
  <c r="BC297" i="1"/>
  <c r="F320" i="1"/>
  <c r="CP301" i="1"/>
  <c r="O301" i="1" s="1"/>
  <c r="CG373" i="1"/>
  <c r="AX380" i="1"/>
  <c r="S302" i="1"/>
  <c r="T373" i="1"/>
  <c r="F401" i="1"/>
  <c r="BA109" i="1"/>
  <c r="F136" i="1"/>
  <c r="F435" i="1"/>
  <c r="AS411" i="1"/>
  <c r="CI411" i="1"/>
  <c r="AZ418" i="1"/>
  <c r="F466" i="1"/>
  <c r="AQ449" i="1"/>
  <c r="GM30" i="1"/>
  <c r="GP30" i="1"/>
  <c r="GP32" i="1"/>
  <c r="GM32" i="1"/>
  <c r="AB37" i="1"/>
  <c r="AH68" i="1"/>
  <c r="U78" i="1"/>
  <c r="F60" i="1"/>
  <c r="V26" i="1"/>
  <c r="AG116" i="1"/>
  <c r="GP33" i="1"/>
  <c r="GM33" i="1"/>
  <c r="CP111" i="1"/>
  <c r="O111" i="1" s="1"/>
  <c r="AC116" i="1"/>
  <c r="CP149" i="1"/>
  <c r="O149" i="1" s="1"/>
  <c r="AC153" i="1"/>
  <c r="GP263" i="1"/>
  <c r="GM264" i="1"/>
  <c r="GP264" i="1"/>
  <c r="AD373" i="1"/>
  <c r="Q380" i="1"/>
  <c r="GK70" i="1"/>
  <c r="AE78" i="1"/>
  <c r="AB228" i="1"/>
  <c r="GP224" i="1"/>
  <c r="GM224" i="1"/>
  <c r="CA228" i="1" s="1"/>
  <c r="AK153" i="1"/>
  <c r="AL342" i="1"/>
  <c r="AF373" i="1"/>
  <c r="S380" i="1"/>
  <c r="AL266" i="1"/>
  <c r="X380" i="1"/>
  <c r="AK373" i="1"/>
  <c r="AC304" i="1"/>
  <c r="AJ335" i="1"/>
  <c r="W342" i="1"/>
  <c r="AK228" i="1"/>
  <c r="U454" i="1"/>
  <c r="AH456" i="1" s="1"/>
  <c r="CG449" i="1"/>
  <c r="AX456" i="1"/>
  <c r="GP74" i="1"/>
  <c r="GM74" i="1"/>
  <c r="BB26" i="1"/>
  <c r="F50" i="1"/>
  <c r="BB485" i="1"/>
  <c r="CP75" i="1"/>
  <c r="O75" i="1" s="1"/>
  <c r="AP26" i="1"/>
  <c r="F46" i="1"/>
  <c r="BZ109" i="1"/>
  <c r="AQ116" i="1"/>
  <c r="AF26" i="1"/>
  <c r="S37" i="1"/>
  <c r="AS78" i="1"/>
  <c r="CB68" i="1"/>
  <c r="BZ147" i="1"/>
  <c r="AQ153" i="1"/>
  <c r="GP29" i="1"/>
  <c r="GM29" i="1"/>
  <c r="CP70" i="1"/>
  <c r="O70" i="1" s="1"/>
  <c r="AC78" i="1"/>
  <c r="CB26" i="1"/>
  <c r="AS37" i="1"/>
  <c r="AZ37" i="1"/>
  <c r="CI26" i="1"/>
  <c r="AD116" i="1"/>
  <c r="CP114" i="1"/>
  <c r="O114" i="1" s="1"/>
  <c r="AL78" i="1"/>
  <c r="F55" i="1"/>
  <c r="AT26" i="1"/>
  <c r="AQ68" i="1"/>
  <c r="F88" i="1"/>
  <c r="BC68" i="1"/>
  <c r="F94" i="1"/>
  <c r="BC485" i="1"/>
  <c r="AT109" i="1"/>
  <c r="F134" i="1"/>
  <c r="CG153" i="1"/>
  <c r="GP187" i="1"/>
  <c r="GM187" i="1"/>
  <c r="AK191" i="1"/>
  <c r="CC222" i="1"/>
  <c r="AT228" i="1"/>
  <c r="F237" i="1"/>
  <c r="AP222" i="1"/>
  <c r="AJ259" i="1"/>
  <c r="W266" i="1"/>
  <c r="AT304" i="1"/>
  <c r="CC297" i="1"/>
  <c r="V302" i="1"/>
  <c r="AI304" i="1" s="1"/>
  <c r="AG184" i="1"/>
  <c r="T191" i="1"/>
  <c r="CG222" i="1"/>
  <c r="AX228" i="1"/>
  <c r="GK299" i="1"/>
  <c r="R454" i="1"/>
  <c r="GK454" i="1" s="1"/>
  <c r="AL153" i="1"/>
  <c r="GM189" i="1"/>
  <c r="F289" i="1"/>
  <c r="V259" i="1"/>
  <c r="F358" i="1"/>
  <c r="BC335" i="1"/>
  <c r="F207" i="1"/>
  <c r="BC184" i="1"/>
  <c r="F283" i="1"/>
  <c r="AS259" i="1"/>
  <c r="W453" i="1"/>
  <c r="AJ456" i="1" s="1"/>
  <c r="F198" i="1"/>
  <c r="AX184" i="1"/>
  <c r="AX266" i="1"/>
  <c r="CG259" i="1"/>
  <c r="AK266" i="1"/>
  <c r="F422" i="1"/>
  <c r="AO411" i="1"/>
  <c r="Q453" i="1"/>
  <c r="CP453" i="1" s="1"/>
  <c r="O453" i="1" s="1"/>
  <c r="S454" i="1"/>
  <c r="U222" i="1"/>
  <c r="F250" i="1"/>
  <c r="GM378" i="1"/>
  <c r="AI411" i="1"/>
  <c r="V418" i="1"/>
  <c r="W184" i="1"/>
  <c r="F215" i="1"/>
  <c r="F351" i="1"/>
  <c r="AP335" i="1"/>
  <c r="AT418" i="1"/>
  <c r="CC411" i="1"/>
  <c r="GP451" i="1"/>
  <c r="GM451" i="1"/>
  <c r="AD456" i="1"/>
  <c r="AL228" i="1"/>
  <c r="GX453" i="1"/>
  <c r="F427" i="1"/>
  <c r="AP411" i="1"/>
  <c r="AC26" i="1"/>
  <c r="CE37" i="1"/>
  <c r="P37" i="1"/>
  <c r="CF37" i="1"/>
  <c r="CH37" i="1"/>
  <c r="GK28" i="1"/>
  <c r="GM28" i="1" s="1"/>
  <c r="CA37" i="1" s="1"/>
  <c r="AE37" i="1"/>
  <c r="AK78" i="1"/>
  <c r="AP109" i="1"/>
  <c r="F125" i="1"/>
  <c r="F162" i="1"/>
  <c r="AP147" i="1"/>
  <c r="U266" i="1"/>
  <c r="AH259" i="1"/>
  <c r="AT68" i="1"/>
  <c r="F96" i="1"/>
  <c r="CC184" i="1"/>
  <c r="AT191" i="1"/>
  <c r="W68" i="1"/>
  <c r="F102" i="1"/>
  <c r="BY297" i="1"/>
  <c r="AP304" i="1"/>
  <c r="CI304" i="1"/>
  <c r="CG297" i="1"/>
  <c r="AX304" i="1"/>
  <c r="AL184" i="1"/>
  <c r="Y191" i="1"/>
  <c r="AC222" i="1"/>
  <c r="P228" i="1"/>
  <c r="CF228" i="1"/>
  <c r="CH228" i="1"/>
  <c r="CE228" i="1"/>
  <c r="AK116" i="1"/>
  <c r="Q302" i="1"/>
  <c r="CP302" i="1" s="1"/>
  <c r="O302" i="1" s="1"/>
  <c r="U302" i="1"/>
  <c r="W302" i="1"/>
  <c r="GX302" i="1"/>
  <c r="CJ304" i="1" s="1"/>
  <c r="AF259" i="1"/>
  <c r="S266" i="1"/>
  <c r="AT449" i="1"/>
  <c r="F474" i="1"/>
  <c r="F352" i="1"/>
  <c r="AQ335" i="1"/>
  <c r="GX454" i="1"/>
  <c r="W454" i="1"/>
  <c r="V454" i="1"/>
  <c r="AC418" i="1"/>
  <c r="CP413" i="1"/>
  <c r="O413" i="1" s="1"/>
  <c r="CY416" i="1"/>
  <c r="X416" i="1" s="1"/>
  <c r="GM416" i="1" s="1"/>
  <c r="CZ416" i="1"/>
  <c r="Y416" i="1" s="1"/>
  <c r="F364" i="1"/>
  <c r="U335" i="1"/>
  <c r="AF304" i="1"/>
  <c r="AE411" i="1"/>
  <c r="R418" i="1"/>
  <c r="T454" i="1"/>
  <c r="AG456" i="1" s="1"/>
  <c r="AS297" i="1"/>
  <c r="F321" i="1"/>
  <c r="GP35" i="1"/>
  <c r="GM35" i="1"/>
  <c r="GM31" i="1"/>
  <c r="GP31" i="1"/>
  <c r="GP72" i="1"/>
  <c r="GM72" i="1"/>
  <c r="AG26" i="1"/>
  <c r="T37" i="1"/>
  <c r="CI78" i="1"/>
  <c r="BY68" i="1"/>
  <c r="AP78" i="1"/>
  <c r="GM113" i="1"/>
  <c r="GP113" i="1"/>
  <c r="Q191" i="1"/>
  <c r="AD184" i="1"/>
  <c r="BA153" i="1"/>
  <c r="CJ147" i="1"/>
  <c r="GK149" i="1"/>
  <c r="AE153" i="1"/>
  <c r="GP340" i="1"/>
  <c r="GM340" i="1"/>
  <c r="F133" i="1"/>
  <c r="AS109" i="1"/>
  <c r="AD259" i="1"/>
  <c r="Q266" i="1"/>
  <c r="V191" i="1"/>
  <c r="AI184" i="1"/>
  <c r="CJ259" i="1"/>
  <c r="BA266" i="1"/>
  <c r="GP300" i="1"/>
  <c r="GM300" i="1"/>
  <c r="F308" i="1"/>
  <c r="AO297" i="1"/>
  <c r="AH109" i="1"/>
  <c r="U116" i="1"/>
  <c r="GM186" i="1"/>
  <c r="CA191" i="1" s="1"/>
  <c r="GP186" i="1"/>
  <c r="AB191" i="1"/>
  <c r="AZ228" i="1"/>
  <c r="CI222" i="1"/>
  <c r="CJ335" i="1"/>
  <c r="BA342" i="1"/>
  <c r="AT373" i="1"/>
  <c r="F398" i="1"/>
  <c r="BB68" i="1"/>
  <c r="F91" i="1"/>
  <c r="AE259" i="1"/>
  <c r="R266" i="1"/>
  <c r="AF116" i="1"/>
  <c r="T228" i="1"/>
  <c r="AG222" i="1"/>
  <c r="GP226" i="1"/>
  <c r="GP338" i="1"/>
  <c r="GM338" i="1"/>
  <c r="GM415" i="1"/>
  <c r="GP415" i="1"/>
  <c r="W147" i="1"/>
  <c r="F177" i="1"/>
  <c r="GM261" i="1"/>
  <c r="GP261" i="1"/>
  <c r="CD266" i="1" s="1"/>
  <c r="AB266" i="1"/>
  <c r="AQ259" i="1"/>
  <c r="F276" i="1"/>
  <c r="GM337" i="1"/>
  <c r="CA342" i="1" s="1"/>
  <c r="AB342" i="1"/>
  <c r="GP337" i="1"/>
  <c r="CD342" i="1" s="1"/>
  <c r="CY452" i="1"/>
  <c r="X452" i="1" s="1"/>
  <c r="CZ452" i="1"/>
  <c r="Y452" i="1" s="1"/>
  <c r="GM452" i="1" s="1"/>
  <c r="F472" i="1"/>
  <c r="BC449" i="1"/>
  <c r="AL373" i="1"/>
  <c r="Y380" i="1"/>
  <c r="AZ456" i="1"/>
  <c r="CI449" i="1"/>
  <c r="V147" i="1"/>
  <c r="F176" i="1"/>
  <c r="AZ191" i="1"/>
  <c r="CI184" i="1"/>
  <c r="AZ342" i="1"/>
  <c r="CI335" i="1"/>
  <c r="S453" i="1"/>
  <c r="AX418" i="1"/>
  <c r="CG411" i="1"/>
  <c r="AP259" i="1"/>
  <c r="F275" i="1"/>
  <c r="AC373" i="1"/>
  <c r="P380" i="1"/>
  <c r="CF380" i="1"/>
  <c r="CE380" i="1"/>
  <c r="CH380" i="1"/>
  <c r="AH26" i="1"/>
  <c r="U37" i="1"/>
  <c r="AD37" i="1"/>
  <c r="S78" i="1"/>
  <c r="AF68" i="1"/>
  <c r="CG68" i="1"/>
  <c r="AX78" i="1"/>
  <c r="CI116" i="1"/>
  <c r="AH147" i="1"/>
  <c r="U153" i="1"/>
  <c r="CI153" i="1"/>
  <c r="CB184" i="1"/>
  <c r="AS191" i="1"/>
  <c r="AE116" i="1"/>
  <c r="AG147" i="1"/>
  <c r="T153" i="1"/>
  <c r="GP76" i="1"/>
  <c r="GM76" i="1"/>
  <c r="CJ184" i="1"/>
  <c r="BA191" i="1"/>
  <c r="CY263" i="1"/>
  <c r="X263" i="1" s="1"/>
  <c r="GM263" i="1" s="1"/>
  <c r="CZ263" i="1"/>
  <c r="Y263" i="1" s="1"/>
  <c r="R302" i="1"/>
  <c r="GK302" i="1" s="1"/>
  <c r="CG26" i="1"/>
  <c r="AX37" i="1"/>
  <c r="AD78" i="1"/>
  <c r="AC184" i="1"/>
  <c r="P191" i="1"/>
  <c r="CF191" i="1"/>
  <c r="CH191" i="1"/>
  <c r="CE191" i="1"/>
  <c r="AD222" i="1"/>
  <c r="Q228" i="1"/>
  <c r="AQ222" i="1"/>
  <c r="F238" i="1"/>
  <c r="F279" i="1"/>
  <c r="BB259" i="1"/>
  <c r="BY373" i="1"/>
  <c r="CI380" i="1"/>
  <c r="AP380" i="1"/>
  <c r="GM262" i="1"/>
  <c r="GP262" i="1"/>
  <c r="W26" i="1"/>
  <c r="F61" i="1"/>
  <c r="AE184" i="1"/>
  <c r="R191" i="1"/>
  <c r="GP188" i="1"/>
  <c r="GM188" i="1"/>
  <c r="AJ222" i="1"/>
  <c r="W228" i="1"/>
  <c r="F396" i="1"/>
  <c r="BC373" i="1"/>
  <c r="AC266" i="1"/>
  <c r="Q342" i="1"/>
  <c r="AD335" i="1"/>
  <c r="AI373" i="1"/>
  <c r="V380" i="1"/>
  <c r="AC342" i="1"/>
  <c r="GM414" i="1"/>
  <c r="GP414" i="1"/>
  <c r="T453" i="1"/>
  <c r="CG335" i="1"/>
  <c r="AX342" i="1"/>
  <c r="AH373" i="1"/>
  <c r="U380" i="1"/>
  <c r="CP299" i="1"/>
  <c r="O299" i="1" s="1"/>
  <c r="F200" i="1"/>
  <c r="AP184" i="1"/>
  <c r="V335" i="1"/>
  <c r="F365" i="1"/>
  <c r="AC456" i="1"/>
  <c r="GM377" i="1"/>
  <c r="GP377" i="1"/>
  <c r="S228" i="1"/>
  <c r="AF222" i="1"/>
  <c r="AZ266" i="1"/>
  <c r="CI259" i="1"/>
  <c r="AE342" i="1"/>
  <c r="F284" i="1"/>
  <c r="AT259" i="1"/>
  <c r="AL418" i="1"/>
  <c r="F404" i="1"/>
  <c r="W373" i="1"/>
  <c r="CP375" i="1"/>
  <c r="O375" i="1" s="1"/>
  <c r="I500" i="5" l="1"/>
  <c r="GM302" i="1"/>
  <c r="AR37" i="1"/>
  <c r="CA26" i="1"/>
  <c r="AK456" i="1"/>
  <c r="AJ449" i="1"/>
  <c r="W456" i="1"/>
  <c r="AH449" i="1"/>
  <c r="U456" i="1"/>
  <c r="AL109" i="1"/>
  <c r="Y116" i="1"/>
  <c r="AG449" i="1"/>
  <c r="T456" i="1"/>
  <c r="AI297" i="1"/>
  <c r="V304" i="1"/>
  <c r="AC449" i="1"/>
  <c r="P456" i="1"/>
  <c r="CF456" i="1"/>
  <c r="CH456" i="1"/>
  <c r="CE456" i="1"/>
  <c r="F174" i="1"/>
  <c r="T147" i="1"/>
  <c r="CI109" i="1"/>
  <c r="AZ116" i="1"/>
  <c r="CH373" i="1"/>
  <c r="AY380" i="1"/>
  <c r="Y373" i="1"/>
  <c r="F406" i="1"/>
  <c r="CA335" i="1"/>
  <c r="AR342" i="1"/>
  <c r="F280" i="1"/>
  <c r="R259" i="1"/>
  <c r="F362" i="1"/>
  <c r="BA335" i="1"/>
  <c r="Q184" i="1"/>
  <c r="F203" i="1"/>
  <c r="AT184" i="1"/>
  <c r="F209" i="1"/>
  <c r="CE26" i="1"/>
  <c r="AV37" i="1"/>
  <c r="CZ454" i="1"/>
  <c r="Y454" i="1" s="1"/>
  <c r="CY454" i="1"/>
  <c r="X454" i="1" s="1"/>
  <c r="AX222" i="1"/>
  <c r="F235" i="1"/>
  <c r="AX153" i="1"/>
  <c r="CG147" i="1"/>
  <c r="AT485" i="1"/>
  <c r="GP114" i="1"/>
  <c r="GM114" i="1"/>
  <c r="AS26" i="1"/>
  <c r="F54" i="1"/>
  <c r="AS485" i="1"/>
  <c r="AQ109" i="1"/>
  <c r="F126" i="1"/>
  <c r="AL335" i="1"/>
  <c r="Y342" i="1"/>
  <c r="AB116" i="1"/>
  <c r="GM111" i="1"/>
  <c r="GP111" i="1"/>
  <c r="R373" i="1"/>
  <c r="F394" i="1"/>
  <c r="V68" i="1"/>
  <c r="F101" i="1"/>
  <c r="AX109" i="1"/>
  <c r="F123" i="1"/>
  <c r="T68" i="1"/>
  <c r="F99" i="1"/>
  <c r="Y418" i="1"/>
  <c r="AL411" i="1"/>
  <c r="S222" i="1"/>
  <c r="F243" i="1"/>
  <c r="CE342" i="1"/>
  <c r="AC335" i="1"/>
  <c r="P342" i="1"/>
  <c r="CH342" i="1"/>
  <c r="CF342" i="1"/>
  <c r="W222" i="1"/>
  <c r="F252" i="1"/>
  <c r="CI147" i="1"/>
  <c r="AZ153" i="1"/>
  <c r="AX68" i="1"/>
  <c r="F85" i="1"/>
  <c r="AK418" i="1"/>
  <c r="CA266" i="1"/>
  <c r="GP452" i="1"/>
  <c r="Q259" i="1"/>
  <c r="F278" i="1"/>
  <c r="GM413" i="1"/>
  <c r="CA418" i="1" s="1"/>
  <c r="GP413" i="1"/>
  <c r="CD418" i="1" s="1"/>
  <c r="AB418" i="1"/>
  <c r="X116" i="1"/>
  <c r="AK109" i="1"/>
  <c r="AX297" i="1"/>
  <c r="F311" i="1"/>
  <c r="CJ456" i="1"/>
  <c r="AK184" i="1"/>
  <c r="X191" i="1"/>
  <c r="AD109" i="1"/>
  <c r="Q116" i="1"/>
  <c r="GP75" i="1"/>
  <c r="GM75" i="1"/>
  <c r="P304" i="1"/>
  <c r="CE304" i="1"/>
  <c r="CF304" i="1"/>
  <c r="CH304" i="1"/>
  <c r="AC297" i="1"/>
  <c r="AE68" i="1"/>
  <c r="R78" i="1"/>
  <c r="GP301" i="1"/>
  <c r="GM301" i="1"/>
  <c r="AH297" i="1"/>
  <c r="U304" i="1"/>
  <c r="U485" i="1" s="1"/>
  <c r="S147" i="1"/>
  <c r="F168" i="1"/>
  <c r="Q147" i="1"/>
  <c r="F165" i="1"/>
  <c r="W411" i="1"/>
  <c r="F442" i="1"/>
  <c r="T411" i="1"/>
  <c r="F439" i="1"/>
  <c r="F440" i="1"/>
  <c r="U411" i="1"/>
  <c r="S411" i="1"/>
  <c r="F433" i="1"/>
  <c r="BA26" i="1"/>
  <c r="F57" i="1"/>
  <c r="GM375" i="1"/>
  <c r="CA380" i="1" s="1"/>
  <c r="GP375" i="1"/>
  <c r="CD380" i="1" s="1"/>
  <c r="AB380" i="1"/>
  <c r="P266" i="1"/>
  <c r="CF266" i="1"/>
  <c r="CE266" i="1"/>
  <c r="AC259" i="1"/>
  <c r="CH266" i="1"/>
  <c r="AY191" i="1"/>
  <c r="CH184" i="1"/>
  <c r="U147" i="1"/>
  <c r="F175" i="1"/>
  <c r="U26" i="1"/>
  <c r="F59" i="1"/>
  <c r="AU342" i="1"/>
  <c r="CD335" i="1"/>
  <c r="T222" i="1"/>
  <c r="F249" i="1"/>
  <c r="AZ259" i="1"/>
  <c r="F277" i="1"/>
  <c r="W485" i="1"/>
  <c r="F240" i="1"/>
  <c r="Q222" i="1"/>
  <c r="CF184" i="1"/>
  <c r="AW191" i="1"/>
  <c r="AX26" i="1"/>
  <c r="F44" i="1"/>
  <c r="AS184" i="1"/>
  <c r="F208" i="1"/>
  <c r="P373" i="1"/>
  <c r="F383" i="1"/>
  <c r="AB335" i="1"/>
  <c r="O342" i="1"/>
  <c r="AB259" i="1"/>
  <c r="O266" i="1"/>
  <c r="AF109" i="1"/>
  <c r="S116" i="1"/>
  <c r="F239" i="1"/>
  <c r="AZ222" i="1"/>
  <c r="F138" i="1"/>
  <c r="U109" i="1"/>
  <c r="AE147" i="1"/>
  <c r="R153" i="1"/>
  <c r="AP68" i="1"/>
  <c r="F87" i="1"/>
  <c r="AF297" i="1"/>
  <c r="S304" i="1"/>
  <c r="F281" i="1"/>
  <c r="S259" i="1"/>
  <c r="CH222" i="1"/>
  <c r="AY228" i="1"/>
  <c r="Y184" i="1"/>
  <c r="F217" i="1"/>
  <c r="CI297" i="1"/>
  <c r="AZ304" i="1"/>
  <c r="AE26" i="1"/>
  <c r="R37" i="1"/>
  <c r="P26" i="1"/>
  <c r="F40" i="1"/>
  <c r="Y228" i="1"/>
  <c r="AL222" i="1"/>
  <c r="F441" i="1"/>
  <c r="V411" i="1"/>
  <c r="W259" i="1"/>
  <c r="F290" i="1"/>
  <c r="F246" i="1"/>
  <c r="AT222" i="1"/>
  <c r="BC22" i="1"/>
  <c r="BC514" i="1"/>
  <c r="F501" i="1"/>
  <c r="AL68" i="1"/>
  <c r="Y78" i="1"/>
  <c r="AZ26" i="1"/>
  <c r="F48" i="1"/>
  <c r="GP70" i="1"/>
  <c r="GM70" i="1"/>
  <c r="AB78" i="1"/>
  <c r="F463" i="1"/>
  <c r="AX449" i="1"/>
  <c r="W335" i="1"/>
  <c r="F366" i="1"/>
  <c r="X373" i="1"/>
  <c r="F405" i="1"/>
  <c r="AD304" i="1"/>
  <c r="CD228" i="1"/>
  <c r="F392" i="1"/>
  <c r="Q373" i="1"/>
  <c r="CH116" i="1"/>
  <c r="P116" i="1"/>
  <c r="P485" i="1" s="1"/>
  <c r="AC109" i="1"/>
  <c r="CE116" i="1"/>
  <c r="CF116" i="1"/>
  <c r="AG109" i="1"/>
  <c r="T116" i="1"/>
  <c r="U68" i="1"/>
  <c r="F100" i="1"/>
  <c r="GP28" i="1"/>
  <c r="CD37" i="1" s="1"/>
  <c r="AX373" i="1"/>
  <c r="F387" i="1"/>
  <c r="F400" i="1"/>
  <c r="BA373" i="1"/>
  <c r="U184" i="1"/>
  <c r="F213" i="1"/>
  <c r="GP416" i="1"/>
  <c r="AO22" i="1"/>
  <c r="F489" i="1"/>
  <c r="AO514" i="1"/>
  <c r="X26" i="1"/>
  <c r="F62" i="1"/>
  <c r="F98" i="1"/>
  <c r="BA68" i="1"/>
  <c r="BA411" i="1"/>
  <c r="F438" i="1"/>
  <c r="Y26" i="1"/>
  <c r="F63" i="1"/>
  <c r="W109" i="1"/>
  <c r="F140" i="1"/>
  <c r="T335" i="1"/>
  <c r="F363" i="1"/>
  <c r="F325" i="1"/>
  <c r="T297" i="1"/>
  <c r="F349" i="1"/>
  <c r="AX335" i="1"/>
  <c r="AP373" i="1"/>
  <c r="F389" i="1"/>
  <c r="P184" i="1"/>
  <c r="F194" i="1"/>
  <c r="BA184" i="1"/>
  <c r="F211" i="1"/>
  <c r="S68" i="1"/>
  <c r="F93" i="1"/>
  <c r="AZ335" i="1"/>
  <c r="F353" i="1"/>
  <c r="AU266" i="1"/>
  <c r="CD259" i="1"/>
  <c r="AB184" i="1"/>
  <c r="O191" i="1"/>
  <c r="F214" i="1"/>
  <c r="V184" i="1"/>
  <c r="AW228" i="1"/>
  <c r="CF222" i="1"/>
  <c r="AP297" i="1"/>
  <c r="F313" i="1"/>
  <c r="AD449" i="1"/>
  <c r="Q456" i="1"/>
  <c r="X266" i="1"/>
  <c r="AK259" i="1"/>
  <c r="AL147" i="1"/>
  <c r="Y153" i="1"/>
  <c r="AL259" i="1"/>
  <c r="Y266" i="1"/>
  <c r="O228" i="1"/>
  <c r="AB222" i="1"/>
  <c r="X335" i="1"/>
  <c r="F367" i="1"/>
  <c r="T259" i="1"/>
  <c r="F287" i="1"/>
  <c r="R342" i="1"/>
  <c r="AE335" i="1"/>
  <c r="GP299" i="1"/>
  <c r="AB304" i="1"/>
  <c r="GM299" i="1"/>
  <c r="CA304" i="1" s="1"/>
  <c r="Q335" i="1"/>
  <c r="F354" i="1"/>
  <c r="F205" i="1"/>
  <c r="R184" i="1"/>
  <c r="CI373" i="1"/>
  <c r="AZ380" i="1"/>
  <c r="AV191" i="1"/>
  <c r="CE184" i="1"/>
  <c r="AD26" i="1"/>
  <c r="Q37" i="1"/>
  <c r="CE373" i="1"/>
  <c r="AV380" i="1"/>
  <c r="F425" i="1"/>
  <c r="AX411" i="1"/>
  <c r="CD191" i="1"/>
  <c r="F286" i="1"/>
  <c r="BA259" i="1"/>
  <c r="CI68" i="1"/>
  <c r="AZ78" i="1"/>
  <c r="AZ485" i="1" s="1"/>
  <c r="F432" i="1"/>
  <c r="R411" i="1"/>
  <c r="BA304" i="1"/>
  <c r="CJ297" i="1"/>
  <c r="P222" i="1"/>
  <c r="F231" i="1"/>
  <c r="F288" i="1"/>
  <c r="U259" i="1"/>
  <c r="AY37" i="1"/>
  <c r="CH26" i="1"/>
  <c r="AS68" i="1"/>
  <c r="F95" i="1"/>
  <c r="F395" i="1"/>
  <c r="S373" i="1"/>
  <c r="X153" i="1"/>
  <c r="AK147" i="1"/>
  <c r="CH153" i="1"/>
  <c r="P153" i="1"/>
  <c r="CF153" i="1"/>
  <c r="AC147" i="1"/>
  <c r="CE153" i="1"/>
  <c r="AB26" i="1"/>
  <c r="O37" i="1"/>
  <c r="V456" i="1"/>
  <c r="AI449" i="1"/>
  <c r="AJ297" i="1"/>
  <c r="W304" i="1"/>
  <c r="U373" i="1"/>
  <c r="F402" i="1"/>
  <c r="V373" i="1"/>
  <c r="F403" i="1"/>
  <c r="AD68" i="1"/>
  <c r="Q78" i="1"/>
  <c r="R116" i="1"/>
  <c r="AE109" i="1"/>
  <c r="AW380" i="1"/>
  <c r="CF373" i="1"/>
  <c r="CZ453" i="1"/>
  <c r="Y453" i="1" s="1"/>
  <c r="AL456" i="1" s="1"/>
  <c r="CY453" i="1"/>
  <c r="X453" i="1" s="1"/>
  <c r="GM453" i="1" s="1"/>
  <c r="AZ184" i="1"/>
  <c r="F202" i="1"/>
  <c r="F467" i="1"/>
  <c r="AZ449" i="1"/>
  <c r="AR191" i="1"/>
  <c r="CA184" i="1"/>
  <c r="F173" i="1"/>
  <c r="BA147" i="1"/>
  <c r="T26" i="1"/>
  <c r="F58" i="1"/>
  <c r="T485" i="1"/>
  <c r="CE418" i="1"/>
  <c r="CH418" i="1"/>
  <c r="AC411" i="1"/>
  <c r="P418" i="1"/>
  <c r="CF418" i="1"/>
  <c r="AV228" i="1"/>
  <c r="CE222" i="1"/>
  <c r="X78" i="1"/>
  <c r="AK68" i="1"/>
  <c r="CF26" i="1"/>
  <c r="AW37" i="1"/>
  <c r="AE456" i="1"/>
  <c r="F436" i="1"/>
  <c r="AT411" i="1"/>
  <c r="F273" i="1"/>
  <c r="AX259" i="1"/>
  <c r="AE304" i="1"/>
  <c r="T184" i="1"/>
  <c r="F212" i="1"/>
  <c r="AT297" i="1"/>
  <c r="F322" i="1"/>
  <c r="CE78" i="1"/>
  <c r="P78" i="1"/>
  <c r="CF78" i="1"/>
  <c r="AC68" i="1"/>
  <c r="CH78" i="1"/>
  <c r="AQ147" i="1"/>
  <c r="F163" i="1"/>
  <c r="S26" i="1"/>
  <c r="F52" i="1"/>
  <c r="AP485" i="1"/>
  <c r="BB22" i="1"/>
  <c r="F498" i="1"/>
  <c r="BB514" i="1"/>
  <c r="X228" i="1"/>
  <c r="AK222" i="1"/>
  <c r="AR228" i="1"/>
  <c r="CA222" i="1"/>
  <c r="GP149" i="1"/>
  <c r="CD153" i="1" s="1"/>
  <c r="AB153" i="1"/>
  <c r="GM149" i="1"/>
  <c r="CA153" i="1" s="1"/>
  <c r="AZ411" i="1"/>
  <c r="F429" i="1"/>
  <c r="CY302" i="1"/>
  <c r="X302" i="1" s="1"/>
  <c r="GP302" i="1" s="1"/>
  <c r="CZ302" i="1"/>
  <c r="Y302" i="1" s="1"/>
  <c r="AL304" i="1" s="1"/>
  <c r="CP454" i="1"/>
  <c r="O454" i="1" s="1"/>
  <c r="F357" i="1"/>
  <c r="S335" i="1"/>
  <c r="AE222" i="1"/>
  <c r="R228" i="1"/>
  <c r="AQ485" i="1"/>
  <c r="AF456" i="1"/>
  <c r="F430" i="1"/>
  <c r="Q411" i="1"/>
  <c r="U22" i="1" l="1"/>
  <c r="U514" i="1"/>
  <c r="F507" i="1"/>
  <c r="AZ22" i="1"/>
  <c r="AZ514" i="1"/>
  <c r="F496" i="1"/>
  <c r="P22" i="1"/>
  <c r="P514" i="1"/>
  <c r="F488" i="1"/>
  <c r="AL297" i="1"/>
  <c r="Y304" i="1"/>
  <c r="CA456" i="1"/>
  <c r="CD147" i="1"/>
  <c r="AU153" i="1"/>
  <c r="F253" i="1"/>
  <c r="X222" i="1"/>
  <c r="CF68" i="1"/>
  <c r="AW78" i="1"/>
  <c r="X68" i="1"/>
  <c r="F103" i="1"/>
  <c r="T22" i="1"/>
  <c r="T514" i="1"/>
  <c r="F506" i="1"/>
  <c r="R109" i="1"/>
  <c r="F130" i="1"/>
  <c r="F292" i="1"/>
  <c r="Y259" i="1"/>
  <c r="CD222" i="1"/>
  <c r="AU228" i="1"/>
  <c r="AW184" i="1"/>
  <c r="F197" i="1"/>
  <c r="CD373" i="1"/>
  <c r="AU380" i="1"/>
  <c r="CH297" i="1"/>
  <c r="AY304" i="1"/>
  <c r="AU418" i="1"/>
  <c r="CD411" i="1"/>
  <c r="F388" i="1"/>
  <c r="AY373" i="1"/>
  <c r="AW456" i="1"/>
  <c r="CF449" i="1"/>
  <c r="F480" i="1"/>
  <c r="W449" i="1"/>
  <c r="GP453" i="1"/>
  <c r="CD456" i="1" s="1"/>
  <c r="GM454" i="1"/>
  <c r="GP454" i="1"/>
  <c r="AW26" i="1"/>
  <c r="F43" i="1"/>
  <c r="CA297" i="1"/>
  <c r="AR304" i="1"/>
  <c r="X259" i="1"/>
  <c r="F291" i="1"/>
  <c r="CA78" i="1"/>
  <c r="BC18" i="1"/>
  <c r="F530" i="1"/>
  <c r="AZ297" i="1"/>
  <c r="F315" i="1"/>
  <c r="S297" i="1"/>
  <c r="F319" i="1"/>
  <c r="AR380" i="1"/>
  <c r="CA373" i="1"/>
  <c r="R68" i="1"/>
  <c r="F92" i="1"/>
  <c r="AR266" i="1"/>
  <c r="CA259" i="1"/>
  <c r="F444" i="1"/>
  <c r="Y411" i="1"/>
  <c r="AS22" i="1"/>
  <c r="AS514" i="1"/>
  <c r="F502" i="1"/>
  <c r="E16" i="2" s="1"/>
  <c r="F459" i="1"/>
  <c r="P449" i="1"/>
  <c r="F477" i="1"/>
  <c r="T449" i="1"/>
  <c r="S456" i="1"/>
  <c r="AF449" i="1"/>
  <c r="AR222" i="1"/>
  <c r="F255" i="1"/>
  <c r="CH68" i="1"/>
  <c r="AY78" i="1"/>
  <c r="AV222" i="1"/>
  <c r="F233" i="1"/>
  <c r="AR184" i="1"/>
  <c r="F218" i="1"/>
  <c r="AW373" i="1"/>
  <c r="F386" i="1"/>
  <c r="F479" i="1"/>
  <c r="V449" i="1"/>
  <c r="CD184" i="1"/>
  <c r="AU191" i="1"/>
  <c r="AB297" i="1"/>
  <c r="O304" i="1"/>
  <c r="F468" i="1"/>
  <c r="Q449" i="1"/>
  <c r="O184" i="1"/>
  <c r="F193" i="1"/>
  <c r="AO18" i="1"/>
  <c r="F518" i="1"/>
  <c r="AB147" i="1"/>
  <c r="O153" i="1"/>
  <c r="AE297" i="1"/>
  <c r="R304" i="1"/>
  <c r="CF411" i="1"/>
  <c r="AW418" i="1"/>
  <c r="CE411" i="1"/>
  <c r="AV418" i="1"/>
  <c r="W297" i="1"/>
  <c r="F328" i="1"/>
  <c r="F39" i="1"/>
  <c r="O26" i="1"/>
  <c r="AW153" i="1"/>
  <c r="AW485" i="1" s="1"/>
  <c r="CF147" i="1"/>
  <c r="F178" i="1"/>
  <c r="X147" i="1"/>
  <c r="F324" i="1"/>
  <c r="BA297" i="1"/>
  <c r="Q26" i="1"/>
  <c r="F49" i="1"/>
  <c r="Q485" i="1"/>
  <c r="AZ373" i="1"/>
  <c r="F391" i="1"/>
  <c r="CD304" i="1"/>
  <c r="O222" i="1"/>
  <c r="F230" i="1"/>
  <c r="AW222" i="1"/>
  <c r="F234" i="1"/>
  <c r="F137" i="1"/>
  <c r="T109" i="1"/>
  <c r="Y222" i="1"/>
  <c r="F254" i="1"/>
  <c r="R26" i="1"/>
  <c r="F51" i="1"/>
  <c r="S109" i="1"/>
  <c r="F131" i="1"/>
  <c r="F344" i="1"/>
  <c r="O335" i="1"/>
  <c r="O380" i="1"/>
  <c r="AB373" i="1"/>
  <c r="P297" i="1"/>
  <c r="F307" i="1"/>
  <c r="AB411" i="1"/>
  <c r="O418" i="1"/>
  <c r="P335" i="1"/>
  <c r="F345" i="1"/>
  <c r="CA116" i="1"/>
  <c r="CH449" i="1"/>
  <c r="AY456" i="1"/>
  <c r="V297" i="1"/>
  <c r="F327" i="1"/>
  <c r="V485" i="1"/>
  <c r="AQ22" i="1"/>
  <c r="F495" i="1"/>
  <c r="AQ514" i="1"/>
  <c r="AP22" i="1"/>
  <c r="F494" i="1"/>
  <c r="G16" i="2" s="1"/>
  <c r="G18" i="2" s="1"/>
  <c r="AP514" i="1"/>
  <c r="AE449" i="1"/>
  <c r="R456" i="1"/>
  <c r="P411" i="1"/>
  <c r="F421" i="1"/>
  <c r="AL449" i="1"/>
  <c r="Y456" i="1"/>
  <c r="P147" i="1"/>
  <c r="F156" i="1"/>
  <c r="AU37" i="1"/>
  <c r="CD26" i="1"/>
  <c r="P109" i="1"/>
  <c r="F119" i="1"/>
  <c r="O78" i="1"/>
  <c r="AB68" i="1"/>
  <c r="W22" i="1"/>
  <c r="W514" i="1"/>
  <c r="F509" i="1"/>
  <c r="AV266" i="1"/>
  <c r="CE259" i="1"/>
  <c r="X184" i="1"/>
  <c r="F216" i="1"/>
  <c r="AB109" i="1"/>
  <c r="O116" i="1"/>
  <c r="AX147" i="1"/>
  <c r="F160" i="1"/>
  <c r="AR335" i="1"/>
  <c r="F369" i="1"/>
  <c r="Y109" i="1"/>
  <c r="F142" i="1"/>
  <c r="AR26" i="1"/>
  <c r="F64" i="1"/>
  <c r="R222" i="1"/>
  <c r="F242" i="1"/>
  <c r="BB18" i="1"/>
  <c r="F527" i="1"/>
  <c r="P68" i="1"/>
  <c r="F81" i="1"/>
  <c r="Q68" i="1"/>
  <c r="F90" i="1"/>
  <c r="CE147" i="1"/>
  <c r="AV153" i="1"/>
  <c r="CH147" i="1"/>
  <c r="AY153" i="1"/>
  <c r="AY26" i="1"/>
  <c r="F45" i="1"/>
  <c r="F385" i="1"/>
  <c r="AV373" i="1"/>
  <c r="F356" i="1"/>
  <c r="R335" i="1"/>
  <c r="F285" i="1"/>
  <c r="AU259" i="1"/>
  <c r="CF109" i="1"/>
  <c r="AW116" i="1"/>
  <c r="CH109" i="1"/>
  <c r="AY116" i="1"/>
  <c r="AD297" i="1"/>
  <c r="Q304" i="1"/>
  <c r="F236" i="1"/>
  <c r="AY222" i="1"/>
  <c r="R147" i="1"/>
  <c r="F167" i="1"/>
  <c r="O259" i="1"/>
  <c r="F268" i="1"/>
  <c r="AX485" i="1"/>
  <c r="AY184" i="1"/>
  <c r="F199" i="1"/>
  <c r="CF259" i="1"/>
  <c r="AW266" i="1"/>
  <c r="U297" i="1"/>
  <c r="F326" i="1"/>
  <c r="AW304" i="1"/>
  <c r="CF297" i="1"/>
  <c r="CA411" i="1"/>
  <c r="AR418" i="1"/>
  <c r="AZ147" i="1"/>
  <c r="F164" i="1"/>
  <c r="CF335" i="1"/>
  <c r="AW342" i="1"/>
  <c r="CE335" i="1"/>
  <c r="AV342" i="1"/>
  <c r="F368" i="1"/>
  <c r="Y335" i="1"/>
  <c r="AK449" i="1"/>
  <c r="X456" i="1"/>
  <c r="CA147" i="1"/>
  <c r="AR153" i="1"/>
  <c r="CE68" i="1"/>
  <c r="AV78" i="1"/>
  <c r="AV485" i="1" s="1"/>
  <c r="AY418" i="1"/>
  <c r="CH411" i="1"/>
  <c r="F89" i="1"/>
  <c r="AZ68" i="1"/>
  <c r="AV184" i="1"/>
  <c r="F196" i="1"/>
  <c r="F179" i="1"/>
  <c r="Y147" i="1"/>
  <c r="CE109" i="1"/>
  <c r="AV116" i="1"/>
  <c r="CD78" i="1"/>
  <c r="F104" i="1"/>
  <c r="Y68" i="1"/>
  <c r="AU335" i="1"/>
  <c r="F361" i="1"/>
  <c r="AY266" i="1"/>
  <c r="CH259" i="1"/>
  <c r="P259" i="1"/>
  <c r="F269" i="1"/>
  <c r="BA485" i="1"/>
  <c r="CE297" i="1"/>
  <c r="AV304" i="1"/>
  <c r="Q109" i="1"/>
  <c r="F128" i="1"/>
  <c r="BA456" i="1"/>
  <c r="CJ449" i="1"/>
  <c r="F141" i="1"/>
  <c r="X109" i="1"/>
  <c r="AK411" i="1"/>
  <c r="X418" i="1"/>
  <c r="AY342" i="1"/>
  <c r="CH335" i="1"/>
  <c r="CD116" i="1"/>
  <c r="AT22" i="1"/>
  <c r="F503" i="1"/>
  <c r="F16" i="2" s="1"/>
  <c r="F18" i="2" s="1"/>
  <c r="AT514" i="1"/>
  <c r="AV26" i="1"/>
  <c r="F42" i="1"/>
  <c r="AZ109" i="1"/>
  <c r="F127" i="1"/>
  <c r="AV456" i="1"/>
  <c r="CE449" i="1"/>
  <c r="U449" i="1"/>
  <c r="F478" i="1"/>
  <c r="AB456" i="1"/>
  <c r="AK304" i="1"/>
  <c r="AW22" i="1" l="1"/>
  <c r="F491" i="1"/>
  <c r="AW514" i="1"/>
  <c r="O485" i="1"/>
  <c r="AV22" i="1"/>
  <c r="AV514" i="1"/>
  <c r="F490" i="1"/>
  <c r="CD449" i="1"/>
  <c r="AU456" i="1"/>
  <c r="AT18" i="1"/>
  <c r="F532" i="1"/>
  <c r="X449" i="1"/>
  <c r="F481" i="1"/>
  <c r="AX22" i="1"/>
  <c r="F492" i="1"/>
  <c r="AX514" i="1"/>
  <c r="F158" i="1"/>
  <c r="AV147" i="1"/>
  <c r="AV259" i="1"/>
  <c r="F271" i="1"/>
  <c r="Y449" i="1"/>
  <c r="F482" i="1"/>
  <c r="R449" i="1"/>
  <c r="F470" i="1"/>
  <c r="CA68" i="1"/>
  <c r="AR78" i="1"/>
  <c r="P18" i="1"/>
  <c r="F517" i="1"/>
  <c r="X304" i="1"/>
  <c r="AK297" i="1"/>
  <c r="F350" i="1"/>
  <c r="AY335" i="1"/>
  <c r="CD68" i="1"/>
  <c r="AU78" i="1"/>
  <c r="AY109" i="1"/>
  <c r="F124" i="1"/>
  <c r="AU26" i="1"/>
  <c r="F56" i="1"/>
  <c r="AU485" i="1"/>
  <c r="AQ18" i="1"/>
  <c r="F524" i="1"/>
  <c r="O373" i="1"/>
  <c r="F382" i="1"/>
  <c r="AR259" i="1"/>
  <c r="F293" i="1"/>
  <c r="AU373" i="1"/>
  <c r="F399" i="1"/>
  <c r="AU222" i="1"/>
  <c r="F247" i="1"/>
  <c r="T18" i="1"/>
  <c r="F535" i="1"/>
  <c r="AU147" i="1"/>
  <c r="F172" i="1"/>
  <c r="Y297" i="1"/>
  <c r="F330" i="1"/>
  <c r="F121" i="1"/>
  <c r="AV109" i="1"/>
  <c r="F348" i="1"/>
  <c r="AW335" i="1"/>
  <c r="R485" i="1"/>
  <c r="CD297" i="1"/>
  <c r="AU304" i="1"/>
  <c r="F471" i="1"/>
  <c r="S449" i="1"/>
  <c r="S485" i="1"/>
  <c r="AW449" i="1"/>
  <c r="F462" i="1"/>
  <c r="AU411" i="1"/>
  <c r="F437" i="1"/>
  <c r="U18" i="1"/>
  <c r="F536" i="1"/>
  <c r="BA22" i="1"/>
  <c r="F505" i="1"/>
  <c r="BA514" i="1"/>
  <c r="AY259" i="1"/>
  <c r="F274" i="1"/>
  <c r="AV68" i="1"/>
  <c r="F83" i="1"/>
  <c r="AV335" i="1"/>
  <c r="F347" i="1"/>
  <c r="F272" i="1"/>
  <c r="AW259" i="1"/>
  <c r="V22" i="1"/>
  <c r="F508" i="1"/>
  <c r="V514" i="1"/>
  <c r="F420" i="1"/>
  <c r="O411" i="1"/>
  <c r="AS18" i="1"/>
  <c r="F531" i="1"/>
  <c r="AR456" i="1"/>
  <c r="CA449" i="1"/>
  <c r="AW297" i="1"/>
  <c r="F310" i="1"/>
  <c r="O68" i="1"/>
  <c r="F80" i="1"/>
  <c r="CA109" i="1"/>
  <c r="AR116" i="1"/>
  <c r="Q22" i="1"/>
  <c r="Q514" i="1"/>
  <c r="F497" i="1"/>
  <c r="AW147" i="1"/>
  <c r="F159" i="1"/>
  <c r="F424" i="1"/>
  <c r="AW411" i="1"/>
  <c r="O147" i="1"/>
  <c r="F155" i="1"/>
  <c r="O297" i="1"/>
  <c r="F306" i="1"/>
  <c r="AY68" i="1"/>
  <c r="F86" i="1"/>
  <c r="F407" i="1"/>
  <c r="AR373" i="1"/>
  <c r="F84" i="1"/>
  <c r="AW68" i="1"/>
  <c r="O456" i="1"/>
  <c r="AB449" i="1"/>
  <c r="AV449" i="1"/>
  <c r="F461" i="1"/>
  <c r="X411" i="1"/>
  <c r="F443" i="1"/>
  <c r="AV297" i="1"/>
  <c r="F309" i="1"/>
  <c r="F180" i="1"/>
  <c r="AR147" i="1"/>
  <c r="AR411" i="1"/>
  <c r="F445" i="1"/>
  <c r="AY147" i="1"/>
  <c r="F161" i="1"/>
  <c r="W18" i="1"/>
  <c r="F538" i="1"/>
  <c r="AP18" i="1"/>
  <c r="F523" i="1"/>
  <c r="CD109" i="1"/>
  <c r="AU116" i="1"/>
  <c r="F476" i="1"/>
  <c r="BA449" i="1"/>
  <c r="AY411" i="1"/>
  <c r="F426" i="1"/>
  <c r="F316" i="1"/>
  <c r="Q297" i="1"/>
  <c r="AW109" i="1"/>
  <c r="F122" i="1"/>
  <c r="AY485" i="1"/>
  <c r="O109" i="1"/>
  <c r="F118" i="1"/>
  <c r="F464" i="1"/>
  <c r="AY449" i="1"/>
  <c r="AV411" i="1"/>
  <c r="F423" i="1"/>
  <c r="R297" i="1"/>
  <c r="F318" i="1"/>
  <c r="F210" i="1"/>
  <c r="AU184" i="1"/>
  <c r="E18" i="2"/>
  <c r="AR297" i="1"/>
  <c r="F331" i="1"/>
  <c r="AY297" i="1"/>
  <c r="F312" i="1"/>
  <c r="Y485" i="1"/>
  <c r="AZ18" i="1"/>
  <c r="F525" i="1"/>
  <c r="Y22" i="1" l="1"/>
  <c r="Y514" i="1"/>
  <c r="F511" i="1"/>
  <c r="R22" i="1"/>
  <c r="F499" i="1"/>
  <c r="R514" i="1"/>
  <c r="O22" i="1"/>
  <c r="F487" i="1"/>
  <c r="O514" i="1"/>
  <c r="AY22" i="1"/>
  <c r="AY514" i="1"/>
  <c r="F493" i="1"/>
  <c r="O449" i="1"/>
  <c r="F458" i="1"/>
  <c r="AW18" i="1"/>
  <c r="F520" i="1"/>
  <c r="F483" i="1"/>
  <c r="AR449" i="1"/>
  <c r="BA18" i="1"/>
  <c r="F534" i="1"/>
  <c r="AU297" i="1"/>
  <c r="F323" i="1"/>
  <c r="AU68" i="1"/>
  <c r="F97" i="1"/>
  <c r="F105" i="1"/>
  <c r="AR68" i="1"/>
  <c r="AR485" i="1"/>
  <c r="AV18" i="1"/>
  <c r="F519" i="1"/>
  <c r="AX18" i="1"/>
  <c r="F521" i="1"/>
  <c r="Q18" i="1"/>
  <c r="F526" i="1"/>
  <c r="AU22" i="1"/>
  <c r="AU514" i="1"/>
  <c r="F504" i="1"/>
  <c r="H16" i="2" s="1"/>
  <c r="AU109" i="1"/>
  <c r="F135" i="1"/>
  <c r="AR109" i="1"/>
  <c r="F143" i="1"/>
  <c r="V18" i="1"/>
  <c r="F537" i="1"/>
  <c r="S22" i="1"/>
  <c r="F500" i="1"/>
  <c r="J16" i="2" s="1"/>
  <c r="J18" i="2" s="1"/>
  <c r="S514" i="1"/>
  <c r="X297" i="1"/>
  <c r="F329" i="1"/>
  <c r="X485" i="1"/>
  <c r="F475" i="1"/>
  <c r="AU449" i="1"/>
  <c r="AU18" i="1" l="1"/>
  <c r="F533" i="1"/>
  <c r="AR22" i="1"/>
  <c r="F512" i="1"/>
  <c r="AR514" i="1"/>
  <c r="AY18" i="1"/>
  <c r="F522" i="1"/>
  <c r="R18" i="1"/>
  <c r="F528" i="1"/>
  <c r="Y18" i="1"/>
  <c r="F540" i="1"/>
  <c r="S18" i="1"/>
  <c r="F529" i="1"/>
  <c r="O18" i="1"/>
  <c r="F516" i="1"/>
  <c r="X22" i="1"/>
  <c r="X514" i="1"/>
  <c r="F510" i="1"/>
  <c r="H18" i="2"/>
  <c r="I16" i="2"/>
  <c r="I18" i="2" s="1"/>
  <c r="X18" i="1" l="1"/>
  <c r="F539" i="1"/>
  <c r="AR18" i="1"/>
  <c r="F541" i="1"/>
</calcChain>
</file>

<file path=xl/sharedStrings.xml><?xml version="1.0" encoding="utf-8"?>
<sst xmlns="http://schemas.openxmlformats.org/spreadsheetml/2006/main" count="4918" uniqueCount="268">
  <si>
    <t>Smeta.RU  (495) 974-1589</t>
  </si>
  <si>
    <t>_PS_</t>
  </si>
  <si>
    <t>Smeta.RU</t>
  </si>
  <si>
    <t/>
  </si>
  <si>
    <t>Новый объект</t>
  </si>
  <si>
    <t>Содержание территории ССП в период консервации</t>
  </si>
  <si>
    <t>Сметные нормы списания</t>
  </si>
  <si>
    <t>Коды ОКП для СН-2012 - 2018 г.</t>
  </si>
  <si>
    <t>СН-2012 - 2018 г_глава_1-5</t>
  </si>
  <si>
    <t>Типовой расчет для СН-2012 - 2018 г</t>
  </si>
  <si>
    <t>СН-2012-2018 г. База данных "Сборник стоимостных нормативов"</t>
  </si>
  <si>
    <t>Новая локальная смета</t>
  </si>
  <si>
    <t>Новый раздел</t>
  </si>
  <si>
    <t>Апрель</t>
  </si>
  <si>
    <t>1</t>
  </si>
  <si>
    <t>5.4-3405-7-1/1</t>
  </si>
  <si>
    <t>Полив зеленых насаждений из шланга поливомоечной машины</t>
  </si>
  <si>
    <t>м3</t>
  </si>
  <si>
    <t>СН-2012-2018.5. База. Сб.4-3405-7-1/1</t>
  </si>
  <si>
    <t>)*2</t>
  </si>
  <si>
    <t>СН-2012</t>
  </si>
  <si>
    <t>Подрядные работы, гл. 1-5</t>
  </si>
  <si>
    <t>работа</t>
  </si>
  <si>
    <t>2</t>
  </si>
  <si>
    <t>5.3-1101-13-1/1</t>
  </si>
  <si>
    <t>Подметание вручную дорожек и площадок с твердым покрытием</t>
  </si>
  <si>
    <t>100 м2</t>
  </si>
  <si>
    <t>СН-2012-2018.5. База. Сб.3-1101-13-1/1</t>
  </si>
  <si>
    <t>)*3</t>
  </si>
  <si>
    <t>3</t>
  </si>
  <si>
    <t>1.50-1103-3-3/1</t>
  </si>
  <si>
    <t>Дератизационные мероприятия на прилегающих территориях</t>
  </si>
  <si>
    <t>СН-2012-2018.1. База. Сб.50-1103-3-3/1</t>
  </si>
  <si>
    <t>4</t>
  </si>
  <si>
    <t>1.50-1103-2-1/1</t>
  </si>
  <si>
    <t>Дезинсекционная обработка горизонтальных и вертикальных поверхностей</t>
  </si>
  <si>
    <t>СН-2012-2018.1. База. Сб.50-1103-2-1/1</t>
  </si>
  <si>
    <t>5</t>
  </si>
  <si>
    <t>5.3-1102-8-1/1</t>
  </si>
  <si>
    <t>Уборка свежевыпавшего снега вручную толщиной слоя до 10 см</t>
  </si>
  <si>
    <t>СН-2012-2018.5. База. Сб.3-1102-8-1/1</t>
  </si>
  <si>
    <t>6</t>
  </si>
  <si>
    <t>5.3-1102-10-1/1</t>
  </si>
  <si>
    <t>Посыпка песком дорожных покрытий вручную</t>
  </si>
  <si>
    <t>СН-2012-2018.5. База. Сб.3-1102-10-1/1</t>
  </si>
  <si>
    <t>)*4</t>
  </si>
  <si>
    <t>6,1</t>
  </si>
  <si>
    <t>21.1-25-995</t>
  </si>
  <si>
    <t>Песок сухой (термообработанный) для противогололедной обработки</t>
  </si>
  <si>
    <t>кг</t>
  </si>
  <si>
    <t>СН-2012-2018.21. База. Р.1, о.25, поз.995</t>
  </si>
  <si>
    <t>6,2</t>
  </si>
  <si>
    <t>21.1-25-996</t>
  </si>
  <si>
    <t>Песок сухой (термообработанный) с технической солью (пескосоль) для противогололедной обработки, пропорция 70/30</t>
  </si>
  <si>
    <t>СН-2012-2018.21. База. Р.1, о.25, поз.996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</si>
  <si>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</si>
  <si>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</si>
  <si>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</si>
  <si>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</si>
  <si>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</si>
  <si>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</si>
  <si>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</si>
  <si>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</si>
  <si>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</si>
  <si>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</si>
  <si>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</si>
  <si>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</si>
  <si>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</si>
  <si>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</si>
  <si>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</si>
  <si>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</si>
  <si>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</si>
  <si>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</si>
  <si>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</si>
  <si>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</si>
  <si>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</si>
  <si>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</si>
  <si>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</si>
  <si>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</si>
  <si>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</si>
  <si>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</si>
  <si>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</si>
  <si>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</si>
  <si>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</si>
  <si>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</si>
  <si>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</si>
  <si>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</si>
  <si>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</si>
  <si>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</si>
  <si>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</si>
  <si>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</si>
  <si>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</si>
  <si>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</si>
  <si>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</si>
  <si>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</si>
  <si>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</si>
  <si>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</si>
  <si>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</si>
  <si>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</si>
  <si>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</si>
  <si>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</si>
  <si>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</si>
  <si>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</si>
  <si>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</si>
  <si>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</si>
  <si>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</si>
  <si>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</si>
  <si>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Май</t>
  </si>
  <si>
    <t>7</t>
  </si>
  <si>
    <t>5.4-3405-12-7/1</t>
  </si>
  <si>
    <t>Выкашивание газонов партерных и обыкновенных моторной косилкой</t>
  </si>
  <si>
    <t>СН-2012-2018.5. База. Сб.4-3405-12-7/1</t>
  </si>
  <si>
    <t>8</t>
  </si>
  <si>
    <t>5.4-3405-12-1/1</t>
  </si>
  <si>
    <t>Прополка газонов</t>
  </si>
  <si>
    <t>СН-2012-2018.5. База. Сб.4-3405-12-1/1</t>
  </si>
  <si>
    <t>9</t>
  </si>
  <si>
    <t>10</t>
  </si>
  <si>
    <t>5.4-3203-14-1/1</t>
  </si>
  <si>
    <t>Улучшение почвы газонов методом "Пикса"</t>
  </si>
  <si>
    <t>СН-2012-2018.5. База. Сб.4-3203-14-1/1</t>
  </si>
  <si>
    <t>10,1</t>
  </si>
  <si>
    <t>21.4-4-16</t>
  </si>
  <si>
    <t>Суперкомпост "Пикса"</t>
  </si>
  <si>
    <t>СН-2012-2018.21. База. Р.4, о.4, поз.16</t>
  </si>
  <si>
    <t>10,2</t>
  </si>
  <si>
    <t>21.4-4-18</t>
  </si>
  <si>
    <t>Удобрения органические (средняя стоимость)</t>
  </si>
  <si>
    <t>СН-2012-2018.21. База. Р.4, о.4, поз.18</t>
  </si>
  <si>
    <t>11</t>
  </si>
  <si>
    <t>Июнь</t>
  </si>
  <si>
    <t>12</t>
  </si>
  <si>
    <t>13</t>
  </si>
  <si>
    <t>14</t>
  </si>
  <si>
    <t>15</t>
  </si>
  <si>
    <t>Июль</t>
  </si>
  <si>
    <t>16</t>
  </si>
  <si>
    <t>17</t>
  </si>
  <si>
    <t>18</t>
  </si>
  <si>
    <t>Август</t>
  </si>
  <si>
    <t>19</t>
  </si>
  <si>
    <t>20</t>
  </si>
  <si>
    <t>21</t>
  </si>
  <si>
    <t>22</t>
  </si>
  <si>
    <t>Сентябрь</t>
  </si>
  <si>
    <t>23</t>
  </si>
  <si>
    <t>24</t>
  </si>
  <si>
    <t>25</t>
  </si>
  <si>
    <t>Октябрь</t>
  </si>
  <si>
    <t>26</t>
  </si>
  <si>
    <t>27</t>
  </si>
  <si>
    <t>28</t>
  </si>
  <si>
    <t>29</t>
  </si>
  <si>
    <t>Ноябрь</t>
  </si>
  <si>
    <t>30</t>
  </si>
  <si>
    <t>)*7</t>
  </si>
  <si>
    <t>31</t>
  </si>
  <si>
    <t>)*10</t>
  </si>
  <si>
    <t>31,1</t>
  </si>
  <si>
    <t>31,2</t>
  </si>
  <si>
    <t>Декабрь</t>
  </si>
  <si>
    <t>32</t>
  </si>
  <si>
    <t>)*8</t>
  </si>
  <si>
    <t>33</t>
  </si>
  <si>
    <t>)*12</t>
  </si>
  <si>
    <t>33,1</t>
  </si>
  <si>
    <t>33,2</t>
  </si>
  <si>
    <t>Январь</t>
  </si>
  <si>
    <t>34</t>
  </si>
  <si>
    <t>35</t>
  </si>
  <si>
    <t>35,1</t>
  </si>
  <si>
    <t>35,2</t>
  </si>
  <si>
    <t>Февраль</t>
  </si>
  <si>
    <t>36</t>
  </si>
  <si>
    <t>37</t>
  </si>
  <si>
    <t>37,1</t>
  </si>
  <si>
    <t>37,2</t>
  </si>
  <si>
    <t>Март</t>
  </si>
  <si>
    <t>38</t>
  </si>
  <si>
    <t>39</t>
  </si>
  <si>
    <t>39,1</t>
  </si>
  <si>
    <t>39,2</t>
  </si>
  <si>
    <t>Уровень цен на 01.01.2018 г</t>
  </si>
  <si>
    <t>_OBSM_</t>
  </si>
  <si>
    <t>9999990008</t>
  </si>
  <si>
    <t>Трудозатраты рабочих</t>
  </si>
  <si>
    <t>чел.-ч.</t>
  </si>
  <si>
    <t>22.1-5-18</t>
  </si>
  <si>
    <t>СН-2012-2018.22. База. п.1-5-18 (050902)</t>
  </si>
  <si>
    <t>Поливомоечные машины, емкость цистерны более 5000 л</t>
  </si>
  <si>
    <t>маш.-ч</t>
  </si>
  <si>
    <t>21.1-25-13</t>
  </si>
  <si>
    <t>СН-2012-2018.21. База. Р.1, о.25, поз.13</t>
  </si>
  <si>
    <t>Вода</t>
  </si>
  <si>
    <t>21.1-25-636</t>
  </si>
  <si>
    <t>СН-2012-2018.21. База. Р.1, о.25, поз.636</t>
  </si>
  <si>
    <t>Пакеты ПНД для мусора, объем пакета 60 л</t>
  </si>
  <si>
    <t>шт.</t>
  </si>
  <si>
    <t>21.1-25-999</t>
  </si>
  <si>
    <t>СН-2012-2018.21. База. Р.1, о.25, поз.999</t>
  </si>
  <si>
    <t>Средство дератизационное (восковые брикеты) быстродействующее высокоэффективное для борьбы с грызунами, типа "Шторм"</t>
  </si>
  <si>
    <t>22.1-14-24</t>
  </si>
  <si>
    <t>СН-2012-2018.22. База. п.1-14-24 (148301)</t>
  </si>
  <si>
    <t>Автоматические распылительные установки, производительность 8 л/мин, с мембранным компрессором производительностью до 360 л/мин</t>
  </si>
  <si>
    <t>21.1-25-997</t>
  </si>
  <si>
    <t>СН-2012-2018.21. База. Р.1, о.25, поз.997</t>
  </si>
  <si>
    <t>Средство дезинсекционное (концентрат эмульсии) для борьбы с насекомыми, типа "Синузан"</t>
  </si>
  <si>
    <t>л</t>
  </si>
  <si>
    <t>22.1-17-36</t>
  </si>
  <si>
    <t>СН-2012-2018.22. База. п.1-17-36 (175701)</t>
  </si>
  <si>
    <t>Косилки моторные</t>
  </si>
  <si>
    <t>22.1-17-45</t>
  </si>
  <si>
    <t>СН-2012-2018.22. База. п.1-17-45 (176401)</t>
  </si>
  <si>
    <t>Бороны дисковые мелиоративные (без трактора)</t>
  </si>
  <si>
    <t>22.1-2-7</t>
  </si>
  <si>
    <t>СН-2012-2018.22. База. п.1-2-7 (021003)</t>
  </si>
  <si>
    <t>Тракторы на пневмоколесном ходу, мощность до 60 (81) кВт (л.с.)</t>
  </si>
  <si>
    <t>"СОГЛАСОВАНО"</t>
  </si>
  <si>
    <t>"УТВЕРЖДАЮ"</t>
  </si>
  <si>
    <t>"_____"________________ 2018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</si>
  <si>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</si>
  <si>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</si>
  <si>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</si>
  <si>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</si>
  <si>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</si>
  <si>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</si>
  <si>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</si>
  <si>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</si>
  <si>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</si>
  <si>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</si>
  <si>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</si>
  <si>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</si>
  <si>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</si>
  <si>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</si>
  <si>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</si>
  <si>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</si>
  <si>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</si>
  <si>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</si>
  <si>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</si>
  <si>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</si>
  <si>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</si>
  <si>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</si>
  <si>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январь 2018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</si>
  <si>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</si>
  <si>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</si>
  <si>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</si>
  <si>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</si>
  <si>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</si>
  <si>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</si>
  <si>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</si>
  <si>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</si>
  <si>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</si>
  <si>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</si>
  <si>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>к нр )*4</t>
  </si>
  <si>
    <t>к нр )*10</t>
  </si>
  <si>
    <t>к нр )*12</t>
  </si>
  <si>
    <t>Регламент содержания прилегающей территории ССП №1 - Приложение №1 к ТЗ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</si>
  <si>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</si>
  <si>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</si>
  <si>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</si>
  <si>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</si>
  <si>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Генеральный директор</t>
  </si>
  <si>
    <t>ООО "ОДПС Сколково"</t>
  </si>
  <si>
    <t>_______________/А.С. Савченко/</t>
  </si>
  <si>
    <t>Итого по локальной смете с учетом коэффициента тендерного снижения К=</t>
  </si>
  <si>
    <t>НДС-18%</t>
  </si>
  <si>
    <t>Итого с НДС-18%</t>
  </si>
  <si>
    <t>Приложение №3 к Договору №__________________от 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</si>
</sst>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16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/>
    <xf numFmtId="0" fontId="9" fillId="0" borderId="0" xfId="0" applyFont="1" applyAlignment="1"/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wrapText="1"/>
    </xf>
    <xf numFmtId="164" fontId="9" fillId="0" borderId="0" xfId="0" applyNumberFormat="1" applyFont="1"/>
    <xf numFmtId="1" fontId="9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5" xfId="0" applyBorder="1"/>
    <xf numFmtId="165" fontId="15" fillId="0" borderId="5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 wrapText="1"/>
    </xf>
    <xf numFmtId="0" fontId="15" fillId="0" borderId="0" xfId="0" applyFont="1"/>
    <xf numFmtId="0" fontId="9" fillId="0" borderId="0" xfId="0" applyFont="1" applyBorder="1"/>
    <xf numFmtId="0" fontId="15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0" fillId="0" borderId="0" xfId="0" applyAlignment="1"/>
    <xf numFmtId="0" fontId="9" fillId="0" borderId="0" xfId="0" applyFont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3"/>
  <sheetViews>
    <sheetView tabSelected="1" zoomScaleNormal="100" workbookViewId="0">
      <selection activeCell="N36" sqref="N36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9" max="11" width="12.7109375" customWidth="1"/>
    <col min="15" max="36" width="0" hidden="1" customWidth="1"/>
  </cols>
  <sheetData>
    <row r="1" spans="1:11" x14ac:dyDescent="0.2">
      <c r="A1" s="8"/>
      <c r="K1" s="54" t="s">
        <v>267</v>
      </c>
    </row>
    <row r="2" spans="1:11" x14ac:dyDescent="0.2">
      <c r="A2" s="8"/>
    </row>
    <row r="3" spans="1:11" x14ac:dyDescent="0.2">
      <c r="A3" s="8"/>
    </row>
    <row r="4" spans="1:11" x14ac:dyDescent="0.2">
      <c r="A4" s="8"/>
    </row>
    <row r="5" spans="1:11" ht="14.25" x14ac:dyDescent="0.2">
      <c r="A5" s="9"/>
      <c r="B5" s="9"/>
      <c r="C5" s="9"/>
      <c r="D5" s="9"/>
      <c r="E5" s="9"/>
      <c r="F5" s="9"/>
      <c r="G5" s="9"/>
      <c r="H5" s="9"/>
      <c r="I5" s="9"/>
      <c r="J5" s="34"/>
      <c r="K5" s="34"/>
    </row>
    <row r="6" spans="1:11" ht="16.5" x14ac:dyDescent="0.25">
      <c r="A6" s="11"/>
      <c r="B6" s="39" t="s">
        <v>217</v>
      </c>
      <c r="C6" s="39"/>
      <c r="D6" s="39"/>
      <c r="E6" s="39"/>
      <c r="F6" s="10"/>
      <c r="G6" s="39" t="s">
        <v>218</v>
      </c>
      <c r="H6" s="39"/>
      <c r="I6" s="39"/>
      <c r="J6" s="39"/>
      <c r="K6" s="39"/>
    </row>
    <row r="7" spans="1:11" ht="14.25" x14ac:dyDescent="0.2">
      <c r="A7" s="10"/>
      <c r="B7" s="40"/>
      <c r="C7" s="40"/>
      <c r="D7" s="40"/>
      <c r="E7" s="40"/>
      <c r="F7" s="10"/>
      <c r="G7" s="40" t="s">
        <v>261</v>
      </c>
      <c r="H7" s="40"/>
      <c r="I7" s="40"/>
      <c r="J7" s="40"/>
      <c r="K7" s="40"/>
    </row>
    <row r="8" spans="1:11" ht="14.25" x14ac:dyDescent="0.2">
      <c r="A8" s="12"/>
      <c r="B8" s="12"/>
      <c r="C8" s="13"/>
      <c r="D8" s="13"/>
      <c r="E8" s="13"/>
      <c r="F8" s="10"/>
      <c r="G8" s="14" t="s">
        <v>262</v>
      </c>
      <c r="H8" s="13"/>
      <c r="I8" s="13"/>
      <c r="J8" s="13"/>
      <c r="K8" s="14"/>
    </row>
    <row r="9" spans="1:11" ht="14.25" x14ac:dyDescent="0.2">
      <c r="A9" s="12"/>
      <c r="B9" s="12"/>
      <c r="C9" s="13"/>
      <c r="D9" s="13"/>
      <c r="E9" s="13"/>
      <c r="F9" s="10"/>
      <c r="G9" s="14"/>
      <c r="H9" s="13"/>
      <c r="I9" s="13"/>
      <c r="J9" s="13"/>
      <c r="K9" s="14"/>
    </row>
    <row r="10" spans="1:11" ht="14.25" x14ac:dyDescent="0.2">
      <c r="A10" s="14"/>
      <c r="B10" s="40" t="str">
        <f>CONCATENATE("______________________ ", IF(Source!AL12&lt;&gt;"", Source!AL12, ""))</f>
        <v xml:space="preserve">______________________ </v>
      </c>
      <c r="C10" s="40"/>
      <c r="D10" s="40"/>
      <c r="E10" s="40"/>
      <c r="F10" s="10"/>
      <c r="G10" s="40" t="s">
        <v>263</v>
      </c>
      <c r="H10" s="40"/>
      <c r="I10" s="40"/>
      <c r="J10" s="40"/>
      <c r="K10" s="40"/>
    </row>
    <row r="11" spans="1:11" ht="14.25" x14ac:dyDescent="0.2">
      <c r="A11" s="15"/>
      <c r="B11" s="33" t="s">
        <v>219</v>
      </c>
      <c r="C11" s="33"/>
      <c r="D11" s="33"/>
      <c r="E11" s="33"/>
      <c r="F11" s="10"/>
      <c r="G11" s="33" t="s">
        <v>219</v>
      </c>
      <c r="H11" s="33"/>
      <c r="I11" s="33"/>
      <c r="J11" s="33"/>
      <c r="K11" s="33"/>
    </row>
    <row r="13" spans="1:11" ht="14.2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 ht="15.75" x14ac:dyDescent="0.25">
      <c r="A14" s="35" t="str">
        <f>CONCATENATE( "ЛОКАЛЬНАЯ СМЕТА № ",IF(Source!F20&lt;&gt;"Новая локальная смета", Source!F20, ""))</f>
        <v>ЛОКАЛЬНАЯ СМЕТА № 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5" spans="1:11" x14ac:dyDescent="0.2">
      <c r="A15" s="37" t="s">
        <v>220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</row>
    <row r="16" spans="1:11" ht="14.2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1" ht="18" hidden="1" x14ac:dyDescent="0.25">
      <c r="A17" s="38">
        <f>IF(Source!G20&lt;&gt;"Новая локальная смета", Source!G20, "")</f>
        <v>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14.25" hidden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18" x14ac:dyDescent="0.25">
      <c r="A19" s="42" t="str">
        <f>IF(Source!G12&lt;&gt;"Новый объект", Source!G12, "")</f>
        <v>Содержание территории ССП в период консервации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</row>
    <row r="20" spans="1:11" x14ac:dyDescent="0.2">
      <c r="A20" s="37" t="s">
        <v>221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ht="14.2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ht="14.25" x14ac:dyDescent="0.2">
      <c r="A22" s="44" t="str">
        <f>CONCATENATE( "Основание: ", Source!J20)</f>
        <v>Основание: Регламент содержания прилегающей территории ССП №1 - Приложение №1 к ТЗ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spans="1:11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ht="14.25" x14ac:dyDescent="0.2">
      <c r="A24" s="10"/>
      <c r="B24" s="10"/>
      <c r="C24" s="10"/>
      <c r="D24" s="10"/>
      <c r="E24" s="10"/>
      <c r="F24" s="40" t="s">
        <v>222</v>
      </c>
      <c r="G24" s="40"/>
      <c r="H24" s="40"/>
      <c r="I24" s="41">
        <f>(Source!F512/1000)</f>
        <v>139.18004000000002</v>
      </c>
      <c r="J24" s="34"/>
      <c r="K24" s="10" t="s">
        <v>223</v>
      </c>
    </row>
    <row r="25" spans="1:11" ht="14.25" hidden="1" x14ac:dyDescent="0.2">
      <c r="A25" s="10"/>
      <c r="B25" s="10"/>
      <c r="C25" s="10"/>
      <c r="D25" s="10"/>
      <c r="E25" s="10"/>
      <c r="F25" s="40" t="s">
        <v>224</v>
      </c>
      <c r="G25" s="40"/>
      <c r="H25" s="40"/>
      <c r="I25" s="41">
        <f>(Source!F502)/1000</f>
        <v>0</v>
      </c>
      <c r="J25" s="34"/>
      <c r="K25" s="10" t="s">
        <v>223</v>
      </c>
    </row>
    <row r="26" spans="1:11" ht="14.25" hidden="1" x14ac:dyDescent="0.2">
      <c r="A26" s="10"/>
      <c r="B26" s="10"/>
      <c r="C26" s="10"/>
      <c r="D26" s="10"/>
      <c r="E26" s="10"/>
      <c r="F26" s="40" t="s">
        <v>225</v>
      </c>
      <c r="G26" s="40"/>
      <c r="H26" s="40"/>
      <c r="I26" s="41">
        <f>(Source!F503)/1000</f>
        <v>0</v>
      </c>
      <c r="J26" s="34"/>
      <c r="K26" s="10" t="s">
        <v>223</v>
      </c>
    </row>
    <row r="27" spans="1:11" ht="14.25" hidden="1" x14ac:dyDescent="0.2">
      <c r="A27" s="10"/>
      <c r="B27" s="10"/>
      <c r="C27" s="10"/>
      <c r="D27" s="10"/>
      <c r="E27" s="10"/>
      <c r="F27" s="40" t="s">
        <v>226</v>
      </c>
      <c r="G27" s="40"/>
      <c r="H27" s="40"/>
      <c r="I27" s="41">
        <f>(Source!F494)/1000</f>
        <v>0</v>
      </c>
      <c r="J27" s="34"/>
      <c r="K27" s="10" t="s">
        <v>223</v>
      </c>
    </row>
    <row r="28" spans="1:11" ht="14.25" hidden="1" x14ac:dyDescent="0.2">
      <c r="A28" s="10"/>
      <c r="B28" s="10"/>
      <c r="C28" s="10"/>
      <c r="D28" s="10"/>
      <c r="E28" s="10"/>
      <c r="F28" s="40" t="s">
        <v>227</v>
      </c>
      <c r="G28" s="40"/>
      <c r="H28" s="40"/>
      <c r="I28" s="41">
        <f>(Source!F504+Source!F505)/1000</f>
        <v>139.18004000000002</v>
      </c>
      <c r="J28" s="34"/>
      <c r="K28" s="10" t="s">
        <v>223</v>
      </c>
    </row>
    <row r="29" spans="1:11" ht="14.25" x14ac:dyDescent="0.2">
      <c r="A29" s="10"/>
      <c r="B29" s="10"/>
      <c r="C29" s="10"/>
      <c r="D29" s="10"/>
      <c r="E29" s="10"/>
      <c r="F29" s="40" t="s">
        <v>228</v>
      </c>
      <c r="G29" s="40"/>
      <c r="H29" s="40"/>
      <c r="I29" s="41">
        <f>(Source!F500+ Source!F499)/1000</f>
        <v>67.139089999999996</v>
      </c>
      <c r="J29" s="34"/>
      <c r="K29" s="10" t="s">
        <v>223</v>
      </c>
    </row>
    <row r="30" spans="1:11" ht="14.25" x14ac:dyDescent="0.2">
      <c r="A30" s="10" t="s">
        <v>242</v>
      </c>
      <c r="B30" s="10"/>
      <c r="C30" s="10"/>
      <c r="D30" s="16"/>
      <c r="E30" s="17"/>
      <c r="F30" s="10"/>
      <c r="G30" s="10"/>
      <c r="H30" s="10"/>
      <c r="I30" s="10"/>
      <c r="J30" s="10"/>
      <c r="K30" s="10"/>
    </row>
    <row r="31" spans="1:11" ht="14.25" x14ac:dyDescent="0.2">
      <c r="A31" s="45" t="s">
        <v>229</v>
      </c>
      <c r="B31" s="45" t="s">
        <v>230</v>
      </c>
      <c r="C31" s="45" t="s">
        <v>231</v>
      </c>
      <c r="D31" s="45" t="s">
        <v>232</v>
      </c>
      <c r="E31" s="45" t="s">
        <v>233</v>
      </c>
      <c r="F31" s="45" t="s">
        <v>234</v>
      </c>
      <c r="G31" s="45" t="s">
        <v>235</v>
      </c>
      <c r="H31" s="45" t="s">
        <v>236</v>
      </c>
      <c r="I31" s="45" t="s">
        <v>237</v>
      </c>
      <c r="J31" s="45" t="s">
        <v>238</v>
      </c>
      <c r="K31" s="18" t="s">
        <v>239</v>
      </c>
    </row>
    <row r="32" spans="1:11" ht="28.5" x14ac:dyDescent="0.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19" t="s">
        <v>240</v>
      </c>
    </row>
    <row r="33" spans="1:22" ht="28.5" x14ac:dyDescent="0.2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19" t="s">
        <v>241</v>
      </c>
    </row>
    <row r="34" spans="1:22" ht="14.25" x14ac:dyDescent="0.2">
      <c r="A34" s="19">
        <v>1</v>
      </c>
      <c r="B34" s="19">
        <v>2</v>
      </c>
      <c r="C34" s="19">
        <v>3</v>
      </c>
      <c r="D34" s="19">
        <v>4</v>
      </c>
      <c r="E34" s="19">
        <v>5</v>
      </c>
      <c r="F34" s="19">
        <v>6</v>
      </c>
      <c r="G34" s="19">
        <v>7</v>
      </c>
      <c r="H34" s="19">
        <v>8</v>
      </c>
      <c r="I34" s="19">
        <v>9</v>
      </c>
      <c r="J34" s="19">
        <v>10</v>
      </c>
      <c r="K34" s="19">
        <v>11</v>
      </c>
    </row>
    <row r="36" spans="1:22" ht="16.5" x14ac:dyDescent="0.25">
      <c r="A36" s="51" t="str">
        <f>CONCATENATE("Раздел: ",IF(Source!G24&lt;&gt;"Новый раздел", Source!G24, ""))</f>
        <v>Раздел: Апрель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</row>
    <row r="37" spans="1:22" ht="28.5" x14ac:dyDescent="0.2">
      <c r="A37" s="20" t="str">
        <f>Source!E28</f>
        <v>1</v>
      </c>
      <c r="B37" s="21" t="str">
        <f>Source!F28</f>
        <v>5.4-3405-7-1/1</v>
      </c>
      <c r="C37" s="21" t="str">
        <f>Source!G28</f>
        <v>Полив зеленых насаждений из шланга поливомоечной машины</v>
      </c>
      <c r="D37" s="22" t="str">
        <f>Source!H28</f>
        <v>м3</v>
      </c>
      <c r="E37" s="9">
        <f>Source!I28</f>
        <v>1.05</v>
      </c>
      <c r="F37" s="24"/>
      <c r="G37" s="23"/>
      <c r="H37" s="9"/>
      <c r="I37" s="9"/>
      <c r="J37" s="24"/>
      <c r="K37" s="24"/>
      <c r="Q37">
        <f>ROUND((Source!BZ28/100)*ROUND((Source!AF28*Source!AV28)*Source!I28, 2), 2)</f>
        <v>88.47</v>
      </c>
      <c r="R37">
        <f>Source!X28</f>
        <v>88.47</v>
      </c>
      <c r="S37">
        <f>ROUND((Source!CA28/100)*ROUND((Source!AF28*Source!AV28)*Source!I28, 2), 2)</f>
        <v>12.64</v>
      </c>
      <c r="T37">
        <f>Source!Y28</f>
        <v>12.64</v>
      </c>
      <c r="U37">
        <f>ROUND((175/100)*ROUND((Source!AE28*Source!AV28)*Source!I28, 2), 2)</f>
        <v>383.04</v>
      </c>
      <c r="V37">
        <f>ROUND((108/100)*ROUND(Source!CS28*Source!I28, 2), 2)</f>
        <v>236.39</v>
      </c>
    </row>
    <row r="38" spans="1:22" ht="14.25" x14ac:dyDescent="0.2">
      <c r="A38" s="20"/>
      <c r="B38" s="21"/>
      <c r="C38" s="21" t="s">
        <v>243</v>
      </c>
      <c r="D38" s="22"/>
      <c r="E38" s="9"/>
      <c r="F38" s="24">
        <f>Source!AO28</f>
        <v>60.18</v>
      </c>
      <c r="G38" s="23" t="str">
        <f>Source!DG28</f>
        <v>)*2</v>
      </c>
      <c r="H38" s="9">
        <f>Source!AV28</f>
        <v>1</v>
      </c>
      <c r="I38" s="9">
        <f>IF(Source!BA28&lt;&gt; 0, Source!BA28, 1)</f>
        <v>1</v>
      </c>
      <c r="J38" s="24">
        <f>Source!S28</f>
        <v>126.38</v>
      </c>
      <c r="K38" s="24"/>
    </row>
    <row r="39" spans="1:22" ht="14.25" x14ac:dyDescent="0.2">
      <c r="A39" s="20"/>
      <c r="B39" s="21"/>
      <c r="C39" s="21" t="s">
        <v>244</v>
      </c>
      <c r="D39" s="22"/>
      <c r="E39" s="9"/>
      <c r="F39" s="24">
        <f>Source!AM28</f>
        <v>490.66</v>
      </c>
      <c r="G39" s="23" t="str">
        <f>Source!DE28</f>
        <v>)*2</v>
      </c>
      <c r="H39" s="9">
        <f>Source!AV28</f>
        <v>1</v>
      </c>
      <c r="I39" s="9">
        <f>IF(Source!BB28&lt;&gt; 0, Source!BB28, 1)</f>
        <v>1</v>
      </c>
      <c r="J39" s="24">
        <f>Source!Q28</f>
        <v>1030.3900000000001</v>
      </c>
      <c r="K39" s="24"/>
    </row>
    <row r="40" spans="1:22" ht="14.25" x14ac:dyDescent="0.2">
      <c r="A40" s="20"/>
      <c r="B40" s="21"/>
      <c r="C40" s="21" t="s">
        <v>245</v>
      </c>
      <c r="D40" s="22"/>
      <c r="E40" s="9"/>
      <c r="F40" s="24">
        <f>Source!AN28</f>
        <v>104.23</v>
      </c>
      <c r="G40" s="23" t="str">
        <f>Source!DF28</f>
        <v>)*2</v>
      </c>
      <c r="H40" s="9">
        <f>Source!AV28</f>
        <v>1</v>
      </c>
      <c r="I40" s="9">
        <f>IF(Source!BS28&lt;&gt; 0, Source!BS28, 1)</f>
        <v>1</v>
      </c>
      <c r="J40" s="25">
        <f>Source!R28</f>
        <v>218.88</v>
      </c>
      <c r="K40" s="24"/>
    </row>
    <row r="41" spans="1:22" ht="14.25" x14ac:dyDescent="0.2">
      <c r="A41" s="20"/>
      <c r="B41" s="21"/>
      <c r="C41" s="21" t="s">
        <v>246</v>
      </c>
      <c r="D41" s="22"/>
      <c r="E41" s="9"/>
      <c r="F41" s="24">
        <f>Source!AL28</f>
        <v>29.98</v>
      </c>
      <c r="G41" s="23" t="str">
        <f>Source!DD28</f>
        <v>)*2</v>
      </c>
      <c r="H41" s="9">
        <f>Source!AW28</f>
        <v>1</v>
      </c>
      <c r="I41" s="9">
        <f>IF(Source!BC28&lt;&gt; 0, Source!BC28, 1)</f>
        <v>1</v>
      </c>
      <c r="J41" s="24">
        <f>Source!P28</f>
        <v>62.96</v>
      </c>
      <c r="K41" s="24"/>
    </row>
    <row r="42" spans="1:22" ht="14.25" x14ac:dyDescent="0.2">
      <c r="A42" s="20"/>
      <c r="B42" s="21"/>
      <c r="C42" s="21" t="s">
        <v>247</v>
      </c>
      <c r="D42" s="22" t="s">
        <v>248</v>
      </c>
      <c r="E42" s="9">
        <f>Source!AT28</f>
        <v>70</v>
      </c>
      <c r="F42" s="24"/>
      <c r="G42" s="23"/>
      <c r="H42" s="9"/>
      <c r="I42" s="9"/>
      <c r="J42" s="24">
        <f>SUM(R37:R41)</f>
        <v>88.47</v>
      </c>
      <c r="K42" s="24"/>
    </row>
    <row r="43" spans="1:22" ht="14.25" x14ac:dyDescent="0.2">
      <c r="A43" s="20"/>
      <c r="B43" s="21"/>
      <c r="C43" s="21" t="s">
        <v>249</v>
      </c>
      <c r="D43" s="22" t="s">
        <v>248</v>
      </c>
      <c r="E43" s="9">
        <f>Source!AU28</f>
        <v>10</v>
      </c>
      <c r="F43" s="24"/>
      <c r="G43" s="23"/>
      <c r="H43" s="9"/>
      <c r="I43" s="9"/>
      <c r="J43" s="24">
        <f>SUM(T37:T42)</f>
        <v>12.64</v>
      </c>
      <c r="K43" s="24"/>
    </row>
    <row r="44" spans="1:22" ht="14.25" x14ac:dyDescent="0.2">
      <c r="A44" s="20"/>
      <c r="B44" s="21"/>
      <c r="C44" s="21" t="s">
        <v>250</v>
      </c>
      <c r="D44" s="22" t="s">
        <v>248</v>
      </c>
      <c r="E44" s="9">
        <f>108</f>
        <v>108</v>
      </c>
      <c r="F44" s="24"/>
      <c r="G44" s="23"/>
      <c r="H44" s="9"/>
      <c r="I44" s="9"/>
      <c r="J44" s="24">
        <f>SUM(V37:V43)</f>
        <v>236.39</v>
      </c>
      <c r="K44" s="24"/>
    </row>
    <row r="45" spans="1:22" ht="14.25" x14ac:dyDescent="0.2">
      <c r="A45" s="20"/>
      <c r="B45" s="21"/>
      <c r="C45" s="21" t="s">
        <v>251</v>
      </c>
      <c r="D45" s="22" t="s">
        <v>252</v>
      </c>
      <c r="E45" s="9">
        <f>Source!AQ28</f>
        <v>0.56000000000000005</v>
      </c>
      <c r="F45" s="24"/>
      <c r="G45" s="23" t="str">
        <f>Source!DI28</f>
        <v>)*2</v>
      </c>
      <c r="H45" s="9">
        <f>Source!AV28</f>
        <v>1</v>
      </c>
      <c r="I45" s="9"/>
      <c r="J45" s="24"/>
      <c r="K45" s="24">
        <f>Source!U28</f>
        <v>1.1760000000000002</v>
      </c>
    </row>
    <row r="46" spans="1:22" ht="15" x14ac:dyDescent="0.25">
      <c r="A46" s="27"/>
      <c r="B46" s="27"/>
      <c r="C46" s="27"/>
      <c r="D46" s="27"/>
      <c r="E46" s="27"/>
      <c r="F46" s="27"/>
      <c r="G46" s="27"/>
      <c r="H46" s="27"/>
      <c r="I46" s="47">
        <f>J38+J39+J41+J42+J43+J44</f>
        <v>1557.23</v>
      </c>
      <c r="J46" s="47"/>
      <c r="K46" s="28">
        <f>IF(Source!I28&lt;&gt;0, ROUND(I46/Source!I28, 2), 0)</f>
        <v>1483.08</v>
      </c>
      <c r="P46" s="26">
        <f>I46</f>
        <v>1557.23</v>
      </c>
    </row>
    <row r="47" spans="1:22" ht="28.5" x14ac:dyDescent="0.2">
      <c r="A47" s="20" t="str">
        <f>Source!E29</f>
        <v>2</v>
      </c>
      <c r="B47" s="21" t="str">
        <f>Source!F29</f>
        <v>5.3-1101-13-1/1</v>
      </c>
      <c r="C47" s="21" t="str">
        <f>Source!G29</f>
        <v>Подметание вручную дорожек и площадок с твердым покрытием</v>
      </c>
      <c r="D47" s="22" t="str">
        <f>Source!H29</f>
        <v>100 м2</v>
      </c>
      <c r="E47" s="9">
        <f>Source!I29</f>
        <v>7.9</v>
      </c>
      <c r="F47" s="24"/>
      <c r="G47" s="23"/>
      <c r="H47" s="9"/>
      <c r="I47" s="9"/>
      <c r="J47" s="24"/>
      <c r="K47" s="24"/>
      <c r="Q47">
        <f>ROUND((Source!BZ29/100)*ROUND((Source!AF29*Source!AV29)*Source!I29, 2), 2)</f>
        <v>364.32</v>
      </c>
      <c r="R47">
        <f>Source!X29</f>
        <v>364.32</v>
      </c>
      <c r="S47">
        <f>ROUND((Source!CA29/100)*ROUND((Source!AF29*Source!AV29)*Source!I29, 2), 2)</f>
        <v>52.05</v>
      </c>
      <c r="T47">
        <f>Source!Y29</f>
        <v>52.05</v>
      </c>
      <c r="U47">
        <f>ROUND((175/100)*ROUND((Source!AE29*Source!AV29)*Source!I29, 2), 2)</f>
        <v>0</v>
      </c>
      <c r="V47">
        <f>ROUND((108/100)*ROUND(Source!CS29*Source!I29, 2), 2)</f>
        <v>0</v>
      </c>
    </row>
    <row r="48" spans="1:22" ht="14.25" x14ac:dyDescent="0.2">
      <c r="A48" s="20"/>
      <c r="B48" s="21"/>
      <c r="C48" s="21" t="s">
        <v>243</v>
      </c>
      <c r="D48" s="22"/>
      <c r="E48" s="9"/>
      <c r="F48" s="24">
        <f>Source!AO29</f>
        <v>21.96</v>
      </c>
      <c r="G48" s="23" t="str">
        <f>Source!DG29</f>
        <v>)*3</v>
      </c>
      <c r="H48" s="9">
        <f>Source!AV29</f>
        <v>1</v>
      </c>
      <c r="I48" s="9">
        <f>IF(Source!BA29&lt;&gt; 0, Source!BA29, 1)</f>
        <v>1</v>
      </c>
      <c r="J48" s="24">
        <f>Source!S29</f>
        <v>520.45000000000005</v>
      </c>
      <c r="K48" s="24"/>
    </row>
    <row r="49" spans="1:22" ht="14.25" x14ac:dyDescent="0.2">
      <c r="A49" s="20"/>
      <c r="B49" s="21"/>
      <c r="C49" s="21" t="s">
        <v>244</v>
      </c>
      <c r="D49" s="22"/>
      <c r="E49" s="9"/>
      <c r="F49" s="24">
        <f>Source!AM29</f>
        <v>0</v>
      </c>
      <c r="G49" s="23" t="str">
        <f>Source!DE29</f>
        <v>)*3</v>
      </c>
      <c r="H49" s="9">
        <f>Source!AV29</f>
        <v>1</v>
      </c>
      <c r="I49" s="9">
        <f>IF(Source!BB29&lt;&gt; 0, Source!BB29, 1)</f>
        <v>1</v>
      </c>
      <c r="J49" s="24">
        <f>Source!Q29</f>
        <v>0</v>
      </c>
      <c r="K49" s="24"/>
    </row>
    <row r="50" spans="1:22" ht="14.25" x14ac:dyDescent="0.2">
      <c r="A50" s="20"/>
      <c r="B50" s="21"/>
      <c r="C50" s="21" t="s">
        <v>245</v>
      </c>
      <c r="D50" s="22"/>
      <c r="E50" s="9"/>
      <c r="F50" s="24">
        <f>Source!AN29</f>
        <v>0</v>
      </c>
      <c r="G50" s="23" t="str">
        <f>Source!DF29</f>
        <v>)*3</v>
      </c>
      <c r="H50" s="9">
        <f>Source!AV29</f>
        <v>1</v>
      </c>
      <c r="I50" s="9">
        <f>IF(Source!BS29&lt;&gt; 0, Source!BS29, 1)</f>
        <v>1</v>
      </c>
      <c r="J50" s="25">
        <f>Source!R29</f>
        <v>0</v>
      </c>
      <c r="K50" s="24"/>
    </row>
    <row r="51" spans="1:22" ht="14.25" x14ac:dyDescent="0.2">
      <c r="A51" s="20"/>
      <c r="B51" s="21"/>
      <c r="C51" s="21" t="s">
        <v>246</v>
      </c>
      <c r="D51" s="22"/>
      <c r="E51" s="9"/>
      <c r="F51" s="24">
        <f>Source!AL29</f>
        <v>0</v>
      </c>
      <c r="G51" s="23" t="str">
        <f>Source!DD29</f>
        <v>)*3</v>
      </c>
      <c r="H51" s="9">
        <f>Source!AW29</f>
        <v>1</v>
      </c>
      <c r="I51" s="9">
        <f>IF(Source!BC29&lt;&gt; 0, Source!BC29, 1)</f>
        <v>1</v>
      </c>
      <c r="J51" s="24">
        <f>Source!P29</f>
        <v>0</v>
      </c>
      <c r="K51" s="24"/>
    </row>
    <row r="52" spans="1:22" ht="14.25" x14ac:dyDescent="0.2">
      <c r="A52" s="20"/>
      <c r="B52" s="21"/>
      <c r="C52" s="21" t="s">
        <v>247</v>
      </c>
      <c r="D52" s="22" t="s">
        <v>248</v>
      </c>
      <c r="E52" s="9">
        <f>Source!AT29</f>
        <v>70</v>
      </c>
      <c r="F52" s="24"/>
      <c r="G52" s="23"/>
      <c r="H52" s="9"/>
      <c r="I52" s="9"/>
      <c r="J52" s="24">
        <f>SUM(R47:R51)</f>
        <v>364.32</v>
      </c>
      <c r="K52" s="24"/>
    </row>
    <row r="53" spans="1:22" ht="14.25" x14ac:dyDescent="0.2">
      <c r="A53" s="20"/>
      <c r="B53" s="21"/>
      <c r="C53" s="21" t="s">
        <v>249</v>
      </c>
      <c r="D53" s="22" t="s">
        <v>248</v>
      </c>
      <c r="E53" s="9">
        <f>Source!AU29</f>
        <v>10</v>
      </c>
      <c r="F53" s="24"/>
      <c r="G53" s="23"/>
      <c r="H53" s="9"/>
      <c r="I53" s="9"/>
      <c r="J53" s="24">
        <f>SUM(T47:T52)</f>
        <v>52.05</v>
      </c>
      <c r="K53" s="24"/>
    </row>
    <row r="54" spans="1:22" ht="14.25" x14ac:dyDescent="0.2">
      <c r="A54" s="20"/>
      <c r="B54" s="21"/>
      <c r="C54" s="21" t="s">
        <v>250</v>
      </c>
      <c r="D54" s="22" t="s">
        <v>248</v>
      </c>
      <c r="E54" s="9">
        <f>108</f>
        <v>108</v>
      </c>
      <c r="F54" s="24"/>
      <c r="G54" s="23"/>
      <c r="H54" s="9"/>
      <c r="I54" s="9"/>
      <c r="J54" s="24">
        <f>SUM(V47:V53)</f>
        <v>0</v>
      </c>
      <c r="K54" s="24"/>
    </row>
    <row r="55" spans="1:22" ht="14.25" x14ac:dyDescent="0.2">
      <c r="A55" s="20"/>
      <c r="B55" s="21"/>
      <c r="C55" s="21" t="s">
        <v>251</v>
      </c>
      <c r="D55" s="22" t="s">
        <v>252</v>
      </c>
      <c r="E55" s="9">
        <f>Source!AQ29</f>
        <v>0.14000000000000001</v>
      </c>
      <c r="F55" s="24"/>
      <c r="G55" s="23" t="str">
        <f>Source!DI29</f>
        <v>)*3</v>
      </c>
      <c r="H55" s="9">
        <f>Source!AV29</f>
        <v>1</v>
      </c>
      <c r="I55" s="9"/>
      <c r="J55" s="24"/>
      <c r="K55" s="24">
        <f>Source!U29</f>
        <v>3.3180000000000005</v>
      </c>
    </row>
    <row r="56" spans="1:22" ht="15" x14ac:dyDescent="0.25">
      <c r="A56" s="27"/>
      <c r="B56" s="27"/>
      <c r="C56" s="27"/>
      <c r="D56" s="27"/>
      <c r="E56" s="27"/>
      <c r="F56" s="27"/>
      <c r="G56" s="27"/>
      <c r="H56" s="27"/>
      <c r="I56" s="47">
        <f>J48+J49+J51+J52+J53+J54</f>
        <v>936.81999999999994</v>
      </c>
      <c r="J56" s="47"/>
      <c r="K56" s="28">
        <f>IF(Source!I29&lt;&gt;0, ROUND(I56/Source!I29, 2), 0)</f>
        <v>118.58</v>
      </c>
      <c r="P56" s="26">
        <f>I56</f>
        <v>936.81999999999994</v>
      </c>
    </row>
    <row r="57" spans="1:22" ht="28.5" x14ac:dyDescent="0.2">
      <c r="A57" s="20" t="str">
        <f>Source!E30</f>
        <v>3</v>
      </c>
      <c r="B57" s="21" t="str">
        <f>Source!F30</f>
        <v>1.50-1103-3-3/1</v>
      </c>
      <c r="C57" s="21" t="str">
        <f>Source!G30</f>
        <v>Дератизационные мероприятия на прилегающих территориях</v>
      </c>
      <c r="D57" s="22" t="str">
        <f>Source!H30</f>
        <v>100 м2</v>
      </c>
      <c r="E57" s="9">
        <f>Source!I30</f>
        <v>2.1</v>
      </c>
      <c r="F57" s="24"/>
      <c r="G57" s="23"/>
      <c r="H57" s="9"/>
      <c r="I57" s="9"/>
      <c r="J57" s="24"/>
      <c r="K57" s="24"/>
      <c r="Q57">
        <f>ROUND((Source!BZ30/100)*ROUND((Source!AF30*Source!AV30)*Source!I30, 2), 2)</f>
        <v>175.22</v>
      </c>
      <c r="R57">
        <f>Source!X30</f>
        <v>175.22</v>
      </c>
      <c r="S57">
        <f>ROUND((Source!CA30/100)*ROUND((Source!AF30*Source!AV30)*Source!I30, 2), 2)</f>
        <v>25.03</v>
      </c>
      <c r="T57">
        <f>Source!Y30</f>
        <v>25.03</v>
      </c>
      <c r="U57">
        <f>ROUND((175/100)*ROUND((Source!AE30*Source!AV30)*Source!I30, 2), 2)</f>
        <v>0</v>
      </c>
      <c r="V57">
        <f>ROUND((108/100)*ROUND(Source!CS30*Source!I30, 2), 2)</f>
        <v>0</v>
      </c>
    </row>
    <row r="58" spans="1:22" ht="14.25" x14ac:dyDescent="0.2">
      <c r="A58" s="20"/>
      <c r="B58" s="21"/>
      <c r="C58" s="21" t="s">
        <v>243</v>
      </c>
      <c r="D58" s="22"/>
      <c r="E58" s="9"/>
      <c r="F58" s="24">
        <f>Source!AO30</f>
        <v>119.2</v>
      </c>
      <c r="G58" s="23" t="str">
        <f>Source!DG30</f>
        <v/>
      </c>
      <c r="H58" s="9">
        <f>Source!AV30</f>
        <v>1</v>
      </c>
      <c r="I58" s="9">
        <f>IF(Source!BA30&lt;&gt; 0, Source!BA30, 1)</f>
        <v>1</v>
      </c>
      <c r="J58" s="24">
        <f>Source!S30</f>
        <v>250.32</v>
      </c>
      <c r="K58" s="24"/>
    </row>
    <row r="59" spans="1:22" ht="14.25" x14ac:dyDescent="0.2">
      <c r="A59" s="20"/>
      <c r="B59" s="21"/>
      <c r="C59" s="21" t="s">
        <v>244</v>
      </c>
      <c r="D59" s="22"/>
      <c r="E59" s="9"/>
      <c r="F59" s="24">
        <f>Source!AM30</f>
        <v>0</v>
      </c>
      <c r="G59" s="23" t="str">
        <f>Source!DE30</f>
        <v/>
      </c>
      <c r="H59" s="9">
        <f>Source!AV30</f>
        <v>1</v>
      </c>
      <c r="I59" s="9">
        <f>IF(Source!BB30&lt;&gt; 0, Source!BB30, 1)</f>
        <v>1</v>
      </c>
      <c r="J59" s="24">
        <f>Source!Q30</f>
        <v>0</v>
      </c>
      <c r="K59" s="24"/>
    </row>
    <row r="60" spans="1:22" ht="14.25" x14ac:dyDescent="0.2">
      <c r="A60" s="20"/>
      <c r="B60" s="21"/>
      <c r="C60" s="21" t="s">
        <v>245</v>
      </c>
      <c r="D60" s="22"/>
      <c r="E60" s="9"/>
      <c r="F60" s="24">
        <f>Source!AN30</f>
        <v>0</v>
      </c>
      <c r="G60" s="23" t="str">
        <f>Source!DF30</f>
        <v/>
      </c>
      <c r="H60" s="9">
        <f>Source!AV30</f>
        <v>1</v>
      </c>
      <c r="I60" s="9">
        <f>IF(Source!BS30&lt;&gt; 0, Source!BS30, 1)</f>
        <v>1</v>
      </c>
      <c r="J60" s="25">
        <f>Source!R30</f>
        <v>0</v>
      </c>
      <c r="K60" s="24"/>
    </row>
    <row r="61" spans="1:22" ht="14.25" x14ac:dyDescent="0.2">
      <c r="A61" s="20"/>
      <c r="B61" s="21"/>
      <c r="C61" s="21" t="s">
        <v>246</v>
      </c>
      <c r="D61" s="22"/>
      <c r="E61" s="9"/>
      <c r="F61" s="24">
        <f>Source!AL30</f>
        <v>13.32</v>
      </c>
      <c r="G61" s="23" t="str">
        <f>Source!DD30</f>
        <v/>
      </c>
      <c r="H61" s="9">
        <f>Source!AW30</f>
        <v>1</v>
      </c>
      <c r="I61" s="9">
        <f>IF(Source!BC30&lt;&gt; 0, Source!BC30, 1)</f>
        <v>1</v>
      </c>
      <c r="J61" s="24">
        <f>Source!P30</f>
        <v>27.97</v>
      </c>
      <c r="K61" s="24"/>
    </row>
    <row r="62" spans="1:22" ht="14.25" x14ac:dyDescent="0.2">
      <c r="A62" s="20"/>
      <c r="B62" s="21"/>
      <c r="C62" s="21" t="s">
        <v>247</v>
      </c>
      <c r="D62" s="22" t="s">
        <v>248</v>
      </c>
      <c r="E62" s="9">
        <f>Source!AT30</f>
        <v>70</v>
      </c>
      <c r="F62" s="24"/>
      <c r="G62" s="23"/>
      <c r="H62" s="9"/>
      <c r="I62" s="9"/>
      <c r="J62" s="24">
        <f>SUM(R57:R61)</f>
        <v>175.22</v>
      </c>
      <c r="K62" s="24"/>
    </row>
    <row r="63" spans="1:22" ht="14.25" x14ac:dyDescent="0.2">
      <c r="A63" s="20"/>
      <c r="B63" s="21"/>
      <c r="C63" s="21" t="s">
        <v>249</v>
      </c>
      <c r="D63" s="22" t="s">
        <v>248</v>
      </c>
      <c r="E63" s="9">
        <f>Source!AU30</f>
        <v>10</v>
      </c>
      <c r="F63" s="24"/>
      <c r="G63" s="23"/>
      <c r="H63" s="9"/>
      <c r="I63" s="9"/>
      <c r="J63" s="24">
        <f>SUM(T57:T62)</f>
        <v>25.03</v>
      </c>
      <c r="K63" s="24"/>
    </row>
    <row r="64" spans="1:22" ht="14.25" x14ac:dyDescent="0.2">
      <c r="A64" s="20"/>
      <c r="B64" s="21"/>
      <c r="C64" s="21" t="s">
        <v>250</v>
      </c>
      <c r="D64" s="22" t="s">
        <v>248</v>
      </c>
      <c r="E64" s="9">
        <f>108</f>
        <v>108</v>
      </c>
      <c r="F64" s="24"/>
      <c r="G64" s="23"/>
      <c r="H64" s="9"/>
      <c r="I64" s="9"/>
      <c r="J64" s="24">
        <f>SUM(V57:V63)</f>
        <v>0</v>
      </c>
      <c r="K64" s="24"/>
    </row>
    <row r="65" spans="1:22" ht="14.25" x14ac:dyDescent="0.2">
      <c r="A65" s="20"/>
      <c r="B65" s="21"/>
      <c r="C65" s="21" t="s">
        <v>251</v>
      </c>
      <c r="D65" s="22" t="s">
        <v>252</v>
      </c>
      <c r="E65" s="9">
        <f>Source!AQ30</f>
        <v>0.76</v>
      </c>
      <c r="F65" s="24"/>
      <c r="G65" s="23" t="str">
        <f>Source!DI30</f>
        <v/>
      </c>
      <c r="H65" s="9">
        <f>Source!AV30</f>
        <v>1</v>
      </c>
      <c r="I65" s="9"/>
      <c r="J65" s="24"/>
      <c r="K65" s="24">
        <f>Source!U30</f>
        <v>1.5960000000000001</v>
      </c>
    </row>
    <row r="66" spans="1:22" ht="15" x14ac:dyDescent="0.25">
      <c r="A66" s="27"/>
      <c r="B66" s="27"/>
      <c r="C66" s="27"/>
      <c r="D66" s="27"/>
      <c r="E66" s="27"/>
      <c r="F66" s="27"/>
      <c r="G66" s="27"/>
      <c r="H66" s="27"/>
      <c r="I66" s="47">
        <f>J58+J59+J61+J62+J63+J64</f>
        <v>478.53999999999996</v>
      </c>
      <c r="J66" s="47"/>
      <c r="K66" s="28">
        <f>IF(Source!I30&lt;&gt;0, ROUND(I66/Source!I30, 2), 0)</f>
        <v>227.88</v>
      </c>
      <c r="P66" s="26">
        <f>I66</f>
        <v>478.53999999999996</v>
      </c>
    </row>
    <row r="67" spans="1:22" ht="42.75" x14ac:dyDescent="0.2">
      <c r="A67" s="20" t="str">
        <f>Source!E31</f>
        <v>4</v>
      </c>
      <c r="B67" s="21" t="str">
        <f>Source!F31</f>
        <v>1.50-1103-2-1/1</v>
      </c>
      <c r="C67" s="21" t="str">
        <f>Source!G31</f>
        <v>Дезинсекционная обработка горизонтальных и вертикальных поверхностей</v>
      </c>
      <c r="D67" s="22" t="str">
        <f>Source!H31</f>
        <v>100 м2</v>
      </c>
      <c r="E67" s="9">
        <f>Source!I31</f>
        <v>2.1</v>
      </c>
      <c r="F67" s="24"/>
      <c r="G67" s="23"/>
      <c r="H67" s="9"/>
      <c r="I67" s="9"/>
      <c r="J67" s="24"/>
      <c r="K67" s="24"/>
      <c r="Q67">
        <f>ROUND((Source!BZ31/100)*ROUND((Source!AF31*Source!AV31)*Source!I31, 2), 2)</f>
        <v>391.94</v>
      </c>
      <c r="R67">
        <f>Source!X31</f>
        <v>391.94</v>
      </c>
      <c r="S67">
        <f>ROUND((Source!CA31/100)*ROUND((Source!AF31*Source!AV31)*Source!I31, 2), 2)</f>
        <v>55.99</v>
      </c>
      <c r="T67">
        <f>Source!Y31</f>
        <v>55.99</v>
      </c>
      <c r="U67">
        <f>ROUND((175/100)*ROUND((Source!AE31*Source!AV31)*Source!I31, 2), 2)</f>
        <v>12.72</v>
      </c>
      <c r="V67">
        <f>ROUND((108/100)*ROUND(Source!CS31*Source!I31, 2), 2)</f>
        <v>7.85</v>
      </c>
    </row>
    <row r="68" spans="1:22" ht="14.25" x14ac:dyDescent="0.2">
      <c r="A68" s="20"/>
      <c r="B68" s="21"/>
      <c r="C68" s="21" t="s">
        <v>243</v>
      </c>
      <c r="D68" s="22"/>
      <c r="E68" s="9"/>
      <c r="F68" s="24">
        <f>Source!AO31</f>
        <v>266.63</v>
      </c>
      <c r="G68" s="23" t="str">
        <f>Source!DG31</f>
        <v/>
      </c>
      <c r="H68" s="9">
        <f>Source!AV31</f>
        <v>1</v>
      </c>
      <c r="I68" s="9">
        <f>IF(Source!BA31&lt;&gt; 0, Source!BA31, 1)</f>
        <v>1</v>
      </c>
      <c r="J68" s="24">
        <f>Source!S31</f>
        <v>559.91999999999996</v>
      </c>
      <c r="K68" s="24"/>
    </row>
    <row r="69" spans="1:22" ht="14.25" x14ac:dyDescent="0.2">
      <c r="A69" s="20"/>
      <c r="B69" s="21"/>
      <c r="C69" s="21" t="s">
        <v>244</v>
      </c>
      <c r="D69" s="22"/>
      <c r="E69" s="9"/>
      <c r="F69" s="24">
        <f>Source!AM31</f>
        <v>63.9</v>
      </c>
      <c r="G69" s="23" t="str">
        <f>Source!DE31</f>
        <v/>
      </c>
      <c r="H69" s="9">
        <f>Source!AV31</f>
        <v>1</v>
      </c>
      <c r="I69" s="9">
        <f>IF(Source!BB31&lt;&gt; 0, Source!BB31, 1)</f>
        <v>1</v>
      </c>
      <c r="J69" s="24">
        <f>Source!Q31</f>
        <v>134.19</v>
      </c>
      <c r="K69" s="24"/>
    </row>
    <row r="70" spans="1:22" ht="14.25" x14ac:dyDescent="0.2">
      <c r="A70" s="20"/>
      <c r="B70" s="21"/>
      <c r="C70" s="21" t="s">
        <v>245</v>
      </c>
      <c r="D70" s="22"/>
      <c r="E70" s="9"/>
      <c r="F70" s="24">
        <f>Source!AN31</f>
        <v>3.46</v>
      </c>
      <c r="G70" s="23" t="str">
        <f>Source!DF31</f>
        <v/>
      </c>
      <c r="H70" s="9">
        <f>Source!AV31</f>
        <v>1</v>
      </c>
      <c r="I70" s="9">
        <f>IF(Source!BS31&lt;&gt; 0, Source!BS31, 1)</f>
        <v>1</v>
      </c>
      <c r="J70" s="25">
        <f>Source!R31</f>
        <v>7.27</v>
      </c>
      <c r="K70" s="24"/>
    </row>
    <row r="71" spans="1:22" ht="14.25" x14ac:dyDescent="0.2">
      <c r="A71" s="20"/>
      <c r="B71" s="21"/>
      <c r="C71" s="21" t="s">
        <v>246</v>
      </c>
      <c r="D71" s="22"/>
      <c r="E71" s="9"/>
      <c r="F71" s="24">
        <f>Source!AL31</f>
        <v>125.74</v>
      </c>
      <c r="G71" s="23" t="str">
        <f>Source!DD31</f>
        <v/>
      </c>
      <c r="H71" s="9">
        <f>Source!AW31</f>
        <v>1</v>
      </c>
      <c r="I71" s="9">
        <f>IF(Source!BC31&lt;&gt; 0, Source!BC31, 1)</f>
        <v>1</v>
      </c>
      <c r="J71" s="24">
        <f>Source!P31</f>
        <v>264.05</v>
      </c>
      <c r="K71" s="24"/>
    </row>
    <row r="72" spans="1:22" ht="14.25" x14ac:dyDescent="0.2">
      <c r="A72" s="20"/>
      <c r="B72" s="21"/>
      <c r="C72" s="21" t="s">
        <v>247</v>
      </c>
      <c r="D72" s="22" t="s">
        <v>248</v>
      </c>
      <c r="E72" s="9">
        <f>Source!AT31</f>
        <v>70</v>
      </c>
      <c r="F72" s="24"/>
      <c r="G72" s="23"/>
      <c r="H72" s="9"/>
      <c r="I72" s="9"/>
      <c r="J72" s="24">
        <f>SUM(R67:R71)</f>
        <v>391.94</v>
      </c>
      <c r="K72" s="24"/>
    </row>
    <row r="73" spans="1:22" ht="14.25" x14ac:dyDescent="0.2">
      <c r="A73" s="20"/>
      <c r="B73" s="21"/>
      <c r="C73" s="21" t="s">
        <v>249</v>
      </c>
      <c r="D73" s="22" t="s">
        <v>248</v>
      </c>
      <c r="E73" s="9">
        <f>Source!AU31</f>
        <v>10</v>
      </c>
      <c r="F73" s="24"/>
      <c r="G73" s="23"/>
      <c r="H73" s="9"/>
      <c r="I73" s="9"/>
      <c r="J73" s="24">
        <f>SUM(T67:T72)</f>
        <v>55.99</v>
      </c>
      <c r="K73" s="24"/>
    </row>
    <row r="74" spans="1:22" ht="14.25" x14ac:dyDescent="0.2">
      <c r="A74" s="20"/>
      <c r="B74" s="21"/>
      <c r="C74" s="21" t="s">
        <v>250</v>
      </c>
      <c r="D74" s="22" t="s">
        <v>248</v>
      </c>
      <c r="E74" s="9">
        <f>108</f>
        <v>108</v>
      </c>
      <c r="F74" s="24"/>
      <c r="G74" s="23"/>
      <c r="H74" s="9"/>
      <c r="I74" s="9"/>
      <c r="J74" s="24">
        <f>SUM(V67:V73)</f>
        <v>7.85</v>
      </c>
      <c r="K74" s="24"/>
    </row>
    <row r="75" spans="1:22" ht="14.25" x14ac:dyDescent="0.2">
      <c r="A75" s="20"/>
      <c r="B75" s="21"/>
      <c r="C75" s="21" t="s">
        <v>251</v>
      </c>
      <c r="D75" s="22" t="s">
        <v>252</v>
      </c>
      <c r="E75" s="9">
        <f>Source!AQ31</f>
        <v>1.7</v>
      </c>
      <c r="F75" s="24"/>
      <c r="G75" s="23" t="str">
        <f>Source!DI31</f>
        <v/>
      </c>
      <c r="H75" s="9">
        <f>Source!AV31</f>
        <v>1</v>
      </c>
      <c r="I75" s="9"/>
      <c r="J75" s="24"/>
      <c r="K75" s="24">
        <f>Source!U31</f>
        <v>3.57</v>
      </c>
    </row>
    <row r="76" spans="1:22" ht="15" x14ac:dyDescent="0.25">
      <c r="A76" s="27"/>
      <c r="B76" s="27"/>
      <c r="C76" s="27"/>
      <c r="D76" s="27"/>
      <c r="E76" s="27"/>
      <c r="F76" s="27"/>
      <c r="G76" s="27"/>
      <c r="H76" s="27"/>
      <c r="I76" s="47">
        <f>J68+J69+J71+J72+J73+J74</f>
        <v>1413.9399999999998</v>
      </c>
      <c r="J76" s="47"/>
      <c r="K76" s="28">
        <f>IF(Source!I31&lt;&gt;0, ROUND(I76/Source!I31, 2), 0)</f>
        <v>673.3</v>
      </c>
      <c r="P76" s="26">
        <f>I76</f>
        <v>1413.9399999999998</v>
      </c>
    </row>
    <row r="77" spans="1:22" ht="28.5" x14ac:dyDescent="0.2">
      <c r="A77" s="20" t="str">
        <f>Source!E32</f>
        <v>5</v>
      </c>
      <c r="B77" s="21" t="str">
        <f>Source!F32</f>
        <v>5.3-1102-8-1/1</v>
      </c>
      <c r="C77" s="21" t="str">
        <f>Source!G32</f>
        <v>Уборка свежевыпавшего снега вручную толщиной слоя до 10 см</v>
      </c>
      <c r="D77" s="22" t="str">
        <f>Source!H32</f>
        <v>100 м2</v>
      </c>
      <c r="E77" s="9">
        <f>Source!I32</f>
        <v>7.9</v>
      </c>
      <c r="F77" s="24"/>
      <c r="G77" s="23"/>
      <c r="H77" s="9"/>
      <c r="I77" s="9"/>
      <c r="J77" s="24"/>
      <c r="K77" s="24"/>
      <c r="Q77">
        <f>ROUND((Source!BZ32/100)*ROUND((Source!AF32*Source!AV32)*Source!I32, 2), 2)</f>
        <v>1127.57</v>
      </c>
      <c r="R77">
        <f>Source!X32</f>
        <v>1127.57</v>
      </c>
      <c r="S77">
        <f>ROUND((Source!CA32/100)*ROUND((Source!AF32*Source!AV32)*Source!I32, 2), 2)</f>
        <v>161.08000000000001</v>
      </c>
      <c r="T77">
        <f>Source!Y32</f>
        <v>161.08000000000001</v>
      </c>
      <c r="U77">
        <f>ROUND((175/100)*ROUND((Source!AE32*Source!AV32)*Source!I32, 2), 2)</f>
        <v>0</v>
      </c>
      <c r="V77">
        <f>ROUND((108/100)*ROUND(Source!CS32*Source!I32, 2), 2)</f>
        <v>0</v>
      </c>
    </row>
    <row r="78" spans="1:22" ht="14.25" x14ac:dyDescent="0.2">
      <c r="A78" s="20"/>
      <c r="B78" s="21"/>
      <c r="C78" s="21" t="s">
        <v>243</v>
      </c>
      <c r="D78" s="22"/>
      <c r="E78" s="9"/>
      <c r="F78" s="24">
        <f>Source!AO32</f>
        <v>101.95</v>
      </c>
      <c r="G78" s="23" t="str">
        <f>Source!DG32</f>
        <v>)*2</v>
      </c>
      <c r="H78" s="9">
        <f>Source!AV32</f>
        <v>1</v>
      </c>
      <c r="I78" s="9">
        <f>IF(Source!BA32&lt;&gt; 0, Source!BA32, 1)</f>
        <v>1</v>
      </c>
      <c r="J78" s="24">
        <f>Source!S32</f>
        <v>1610.81</v>
      </c>
      <c r="K78" s="24"/>
    </row>
    <row r="79" spans="1:22" ht="14.25" x14ac:dyDescent="0.2">
      <c r="A79" s="20"/>
      <c r="B79" s="21"/>
      <c r="C79" s="21" t="s">
        <v>244</v>
      </c>
      <c r="D79" s="22"/>
      <c r="E79" s="9"/>
      <c r="F79" s="24">
        <f>Source!AM32</f>
        <v>0</v>
      </c>
      <c r="G79" s="23" t="str">
        <f>Source!DE32</f>
        <v>)*2</v>
      </c>
      <c r="H79" s="9">
        <f>Source!AV32</f>
        <v>1</v>
      </c>
      <c r="I79" s="9">
        <f>IF(Source!BB32&lt;&gt; 0, Source!BB32, 1)</f>
        <v>1</v>
      </c>
      <c r="J79" s="24">
        <f>Source!Q32</f>
        <v>0</v>
      </c>
      <c r="K79" s="24"/>
    </row>
    <row r="80" spans="1:22" ht="14.25" x14ac:dyDescent="0.2">
      <c r="A80" s="20"/>
      <c r="B80" s="21"/>
      <c r="C80" s="21" t="s">
        <v>245</v>
      </c>
      <c r="D80" s="22"/>
      <c r="E80" s="9"/>
      <c r="F80" s="24">
        <f>Source!AN32</f>
        <v>0</v>
      </c>
      <c r="G80" s="23" t="str">
        <f>Source!DF32</f>
        <v>)*2</v>
      </c>
      <c r="H80" s="9">
        <f>Source!AV32</f>
        <v>1</v>
      </c>
      <c r="I80" s="9">
        <f>IF(Source!BS32&lt;&gt; 0, Source!BS32, 1)</f>
        <v>1</v>
      </c>
      <c r="J80" s="25">
        <f>Source!R32</f>
        <v>0</v>
      </c>
      <c r="K80" s="24"/>
    </row>
    <row r="81" spans="1:22" ht="14.25" x14ac:dyDescent="0.2">
      <c r="A81" s="20"/>
      <c r="B81" s="21"/>
      <c r="C81" s="21" t="s">
        <v>246</v>
      </c>
      <c r="D81" s="22"/>
      <c r="E81" s="9"/>
      <c r="F81" s="24">
        <f>Source!AL32</f>
        <v>0</v>
      </c>
      <c r="G81" s="23" t="str">
        <f>Source!DD32</f>
        <v>)*2</v>
      </c>
      <c r="H81" s="9">
        <f>Source!AW32</f>
        <v>1</v>
      </c>
      <c r="I81" s="9">
        <f>IF(Source!BC32&lt;&gt; 0, Source!BC32, 1)</f>
        <v>1</v>
      </c>
      <c r="J81" s="24">
        <f>Source!P32</f>
        <v>0</v>
      </c>
      <c r="K81" s="24"/>
    </row>
    <row r="82" spans="1:22" ht="14.25" x14ac:dyDescent="0.2">
      <c r="A82" s="20"/>
      <c r="B82" s="21"/>
      <c r="C82" s="21" t="s">
        <v>247</v>
      </c>
      <c r="D82" s="22" t="s">
        <v>248</v>
      </c>
      <c r="E82" s="9">
        <f>Source!AT32</f>
        <v>70</v>
      </c>
      <c r="F82" s="24"/>
      <c r="G82" s="23"/>
      <c r="H82" s="9"/>
      <c r="I82" s="9"/>
      <c r="J82" s="24">
        <f>SUM(R77:R81)</f>
        <v>1127.57</v>
      </c>
      <c r="K82" s="24"/>
    </row>
    <row r="83" spans="1:22" ht="14.25" x14ac:dyDescent="0.2">
      <c r="A83" s="20"/>
      <c r="B83" s="21"/>
      <c r="C83" s="21" t="s">
        <v>249</v>
      </c>
      <c r="D83" s="22" t="s">
        <v>248</v>
      </c>
      <c r="E83" s="9">
        <f>Source!AU32</f>
        <v>10</v>
      </c>
      <c r="F83" s="24"/>
      <c r="G83" s="23"/>
      <c r="H83" s="9"/>
      <c r="I83" s="9"/>
      <c r="J83" s="24">
        <f>SUM(T77:T82)</f>
        <v>161.08000000000001</v>
      </c>
      <c r="K83" s="24"/>
    </row>
    <row r="84" spans="1:22" ht="14.25" x14ac:dyDescent="0.2">
      <c r="A84" s="20"/>
      <c r="B84" s="21"/>
      <c r="C84" s="21" t="s">
        <v>250</v>
      </c>
      <c r="D84" s="22" t="s">
        <v>248</v>
      </c>
      <c r="E84" s="9">
        <f>108</f>
        <v>108</v>
      </c>
      <c r="F84" s="24"/>
      <c r="G84" s="23"/>
      <c r="H84" s="9"/>
      <c r="I84" s="9"/>
      <c r="J84" s="24">
        <f>SUM(V77:V83)</f>
        <v>0</v>
      </c>
      <c r="K84" s="24"/>
    </row>
    <row r="85" spans="1:22" ht="14.25" x14ac:dyDescent="0.2">
      <c r="A85" s="20"/>
      <c r="B85" s="21"/>
      <c r="C85" s="21" t="s">
        <v>251</v>
      </c>
      <c r="D85" s="22" t="s">
        <v>252</v>
      </c>
      <c r="E85" s="9">
        <f>Source!AQ32</f>
        <v>0.65</v>
      </c>
      <c r="F85" s="24"/>
      <c r="G85" s="23" t="str">
        <f>Source!DI32</f>
        <v>)*2</v>
      </c>
      <c r="H85" s="9">
        <f>Source!AV32</f>
        <v>1</v>
      </c>
      <c r="I85" s="9"/>
      <c r="J85" s="24"/>
      <c r="K85" s="24">
        <f>Source!U32</f>
        <v>10.270000000000001</v>
      </c>
    </row>
    <row r="86" spans="1:22" ht="15" x14ac:dyDescent="0.25">
      <c r="A86" s="27"/>
      <c r="B86" s="27"/>
      <c r="C86" s="27"/>
      <c r="D86" s="27"/>
      <c r="E86" s="27"/>
      <c r="F86" s="27"/>
      <c r="G86" s="27"/>
      <c r="H86" s="27"/>
      <c r="I86" s="47">
        <f>J78+J79+J81+J82+J83+J84</f>
        <v>2899.46</v>
      </c>
      <c r="J86" s="47"/>
      <c r="K86" s="28">
        <f>IF(Source!I32&lt;&gt;0, ROUND(I86/Source!I32, 2), 0)</f>
        <v>367.02</v>
      </c>
      <c r="P86" s="26">
        <f>I86</f>
        <v>2899.46</v>
      </c>
    </row>
    <row r="87" spans="1:22" ht="28.5" x14ac:dyDescent="0.2">
      <c r="A87" s="20" t="str">
        <f>Source!E33</f>
        <v>6</v>
      </c>
      <c r="B87" s="21" t="str">
        <f>Source!F33</f>
        <v>5.3-1102-10-1/1</v>
      </c>
      <c r="C87" s="21" t="str">
        <f>Source!G33</f>
        <v>Посыпка песком дорожных покрытий вручную</v>
      </c>
      <c r="D87" s="22" t="str">
        <f>Source!H33</f>
        <v>100 м2</v>
      </c>
      <c r="E87" s="9">
        <f>Source!I33</f>
        <v>7.9</v>
      </c>
      <c r="F87" s="24"/>
      <c r="G87" s="23"/>
      <c r="H87" s="9"/>
      <c r="I87" s="9"/>
      <c r="J87" s="24"/>
      <c r="K87" s="24"/>
      <c r="Q87">
        <f>ROUND((Source!BZ33/100)*ROUND((Source!AF33*Source!AV33)*Source!I33, 2), 2)</f>
        <v>936.78</v>
      </c>
      <c r="R87">
        <f>Source!X33</f>
        <v>936.78</v>
      </c>
      <c r="S87">
        <f>ROUND((Source!CA33/100)*ROUND((Source!AF33*Source!AV33)*Source!I33, 2), 2)</f>
        <v>133.83000000000001</v>
      </c>
      <c r="T87">
        <f>Source!Y33</f>
        <v>133.83000000000001</v>
      </c>
      <c r="U87">
        <f>ROUND((175/100)*ROUND((Source!AE33*Source!AV33)*Source!I33, 2), 2)</f>
        <v>0</v>
      </c>
      <c r="V87">
        <f>ROUND((108/100)*ROUND(Source!CS33*Source!I33, 2), 2)</f>
        <v>0</v>
      </c>
    </row>
    <row r="88" spans="1:22" ht="14.25" x14ac:dyDescent="0.2">
      <c r="A88" s="20"/>
      <c r="B88" s="21"/>
      <c r="C88" s="21" t="s">
        <v>243</v>
      </c>
      <c r="D88" s="22"/>
      <c r="E88" s="9"/>
      <c r="F88" s="24">
        <f>Source!AO33</f>
        <v>42.35</v>
      </c>
      <c r="G88" s="23" t="str">
        <f>Source!DG33</f>
        <v>)*4</v>
      </c>
      <c r="H88" s="9">
        <f>Source!AV33</f>
        <v>1</v>
      </c>
      <c r="I88" s="9">
        <f>IF(Source!BA33&lt;&gt; 0, Source!BA33, 1)</f>
        <v>1</v>
      </c>
      <c r="J88" s="24">
        <f>Source!S33</f>
        <v>1338.26</v>
      </c>
      <c r="K88" s="24"/>
    </row>
    <row r="89" spans="1:22" ht="14.25" x14ac:dyDescent="0.2">
      <c r="A89" s="20"/>
      <c r="B89" s="21"/>
      <c r="C89" s="21" t="s">
        <v>244</v>
      </c>
      <c r="D89" s="22"/>
      <c r="E89" s="9"/>
      <c r="F89" s="24">
        <f>Source!AM33</f>
        <v>0</v>
      </c>
      <c r="G89" s="23" t="str">
        <f>Source!DE33</f>
        <v>)*4</v>
      </c>
      <c r="H89" s="9">
        <f>Source!AV33</f>
        <v>1</v>
      </c>
      <c r="I89" s="9">
        <f>IF(Source!BB33&lt;&gt; 0, Source!BB33, 1)</f>
        <v>1</v>
      </c>
      <c r="J89" s="24">
        <f>Source!Q33</f>
        <v>0</v>
      </c>
      <c r="K89" s="24"/>
    </row>
    <row r="90" spans="1:22" ht="14.25" x14ac:dyDescent="0.2">
      <c r="A90" s="20"/>
      <c r="B90" s="21"/>
      <c r="C90" s="21" t="s">
        <v>245</v>
      </c>
      <c r="D90" s="22"/>
      <c r="E90" s="9"/>
      <c r="F90" s="24">
        <f>Source!AN33</f>
        <v>0</v>
      </c>
      <c r="G90" s="23" t="str">
        <f>Source!DF33</f>
        <v>)*4</v>
      </c>
      <c r="H90" s="9">
        <f>Source!AV33</f>
        <v>1</v>
      </c>
      <c r="I90" s="9">
        <f>IF(Source!BS33&lt;&gt; 0, Source!BS33, 1)</f>
        <v>1</v>
      </c>
      <c r="J90" s="25">
        <f>Source!R33</f>
        <v>0</v>
      </c>
      <c r="K90" s="24"/>
    </row>
    <row r="91" spans="1:22" ht="14.25" x14ac:dyDescent="0.2">
      <c r="A91" s="20"/>
      <c r="B91" s="21"/>
      <c r="C91" s="21" t="s">
        <v>246</v>
      </c>
      <c r="D91" s="22"/>
      <c r="E91" s="9"/>
      <c r="F91" s="24">
        <f>Source!AL33</f>
        <v>29.92</v>
      </c>
      <c r="G91" s="23" t="str">
        <f>Source!DD33</f>
        <v>)*4</v>
      </c>
      <c r="H91" s="9">
        <f>Source!AW33</f>
        <v>1</v>
      </c>
      <c r="I91" s="9">
        <f>IF(Source!BC33&lt;&gt; 0, Source!BC33, 1)</f>
        <v>1</v>
      </c>
      <c r="J91" s="24">
        <f>Source!P33</f>
        <v>945.47</v>
      </c>
      <c r="K91" s="24"/>
    </row>
    <row r="92" spans="1:22" ht="28.5" x14ac:dyDescent="0.2">
      <c r="A92" s="20" t="str">
        <f>Source!E34</f>
        <v>6,1</v>
      </c>
      <c r="B92" s="21" t="str">
        <f>Source!F34</f>
        <v>21.1-25-995</v>
      </c>
      <c r="C92" s="21" t="str">
        <f>Source!G34</f>
        <v>Песок сухой (термообработанный) для противогололедной обработки</v>
      </c>
      <c r="D92" s="22" t="str">
        <f>Source!H34</f>
        <v>кг</v>
      </c>
      <c r="E92" s="9">
        <f>Source!I34</f>
        <v>-252.8</v>
      </c>
      <c r="F92" s="24">
        <f>Source!AK34</f>
        <v>3.74</v>
      </c>
      <c r="G92" s="29" t="s">
        <v>253</v>
      </c>
      <c r="H92" s="9">
        <f>Source!AW34</f>
        <v>1</v>
      </c>
      <c r="I92" s="9">
        <f>IF(Source!BC34&lt;&gt; 0, Source!BC34, 1)</f>
        <v>1</v>
      </c>
      <c r="J92" s="24">
        <f>Source!O34</f>
        <v>-945.47</v>
      </c>
      <c r="K92" s="24"/>
      <c r="Q92">
        <f>ROUND((Source!BZ34/100)*ROUND((Source!AF34*Source!AV34)*Source!I34, 2), 2)</f>
        <v>0</v>
      </c>
      <c r="R92">
        <f>Source!X34</f>
        <v>0</v>
      </c>
      <c r="S92">
        <f>ROUND((Source!CA34/100)*ROUND((Source!AF34*Source!AV34)*Source!I34, 2), 2)</f>
        <v>0</v>
      </c>
      <c r="T92">
        <f>Source!Y34</f>
        <v>0</v>
      </c>
      <c r="U92">
        <f>ROUND((175/100)*ROUND((Source!AE34*Source!AV34)*Source!I34, 2), 2)</f>
        <v>0</v>
      </c>
      <c r="V92">
        <f>ROUND((108/100)*ROUND(Source!CS34*Source!I34, 2), 2)</f>
        <v>0</v>
      </c>
    </row>
    <row r="93" spans="1:22" ht="57" x14ac:dyDescent="0.2">
      <c r="A93" s="20" t="str">
        <f>Source!E35</f>
        <v>6,2</v>
      </c>
      <c r="B93" s="21" t="str">
        <f>Source!F35</f>
        <v>21.1-25-996</v>
      </c>
      <c r="C93" s="21" t="str">
        <f>Source!G35</f>
        <v>Песок сухой (термообработанный) с технической солью (пескосоль) для противогололедной обработки, пропорция 70/30</v>
      </c>
      <c r="D93" s="22" t="str">
        <f>Source!H35</f>
        <v>кг</v>
      </c>
      <c r="E93" s="9">
        <f>Source!I35</f>
        <v>158</v>
      </c>
      <c r="F93" s="24">
        <f>Source!AK35</f>
        <v>3.3</v>
      </c>
      <c r="G93" s="29" t="s">
        <v>253</v>
      </c>
      <c r="H93" s="9">
        <f>Source!AW35</f>
        <v>1</v>
      </c>
      <c r="I93" s="9">
        <f>IF(Source!BC35&lt;&gt; 0, Source!BC35, 1)</f>
        <v>1</v>
      </c>
      <c r="J93" s="24">
        <f>Source!O35</f>
        <v>521.4</v>
      </c>
      <c r="K93" s="24"/>
      <c r="Q93">
        <f>ROUND((Source!BZ35/100)*ROUND((Source!AF35*Source!AV35)*Source!I35, 2), 2)</f>
        <v>0</v>
      </c>
      <c r="R93">
        <f>Source!X35</f>
        <v>0</v>
      </c>
      <c r="S93">
        <f>ROUND((Source!CA35/100)*ROUND((Source!AF35*Source!AV35)*Source!I35, 2), 2)</f>
        <v>0</v>
      </c>
      <c r="T93">
        <f>Source!Y35</f>
        <v>0</v>
      </c>
      <c r="U93">
        <f>ROUND((175/100)*ROUND((Source!AE35*Source!AV35)*Source!I35, 2), 2)</f>
        <v>0</v>
      </c>
      <c r="V93">
        <f>ROUND((108/100)*ROUND(Source!CS35*Source!I35, 2), 2)</f>
        <v>0</v>
      </c>
    </row>
    <row r="94" spans="1:22" ht="14.25" x14ac:dyDescent="0.2">
      <c r="A94" s="20"/>
      <c r="B94" s="21"/>
      <c r="C94" s="21" t="s">
        <v>247</v>
      </c>
      <c r="D94" s="22" t="s">
        <v>248</v>
      </c>
      <c r="E94" s="9">
        <f>Source!AT33</f>
        <v>70</v>
      </c>
      <c r="F94" s="24"/>
      <c r="G94" s="23"/>
      <c r="H94" s="9"/>
      <c r="I94" s="9"/>
      <c r="J94" s="24">
        <f>SUM(R87:R93)</f>
        <v>936.78</v>
      </c>
      <c r="K94" s="24"/>
    </row>
    <row r="95" spans="1:22" ht="14.25" x14ac:dyDescent="0.2">
      <c r="A95" s="20"/>
      <c r="B95" s="21"/>
      <c r="C95" s="21" t="s">
        <v>249</v>
      </c>
      <c r="D95" s="22" t="s">
        <v>248</v>
      </c>
      <c r="E95" s="9">
        <f>Source!AU33</f>
        <v>10</v>
      </c>
      <c r="F95" s="24"/>
      <c r="G95" s="23"/>
      <c r="H95" s="9"/>
      <c r="I95" s="9"/>
      <c r="J95" s="24">
        <f>SUM(T87:T94)</f>
        <v>133.83000000000001</v>
      </c>
      <c r="K95" s="24"/>
    </row>
    <row r="96" spans="1:22" ht="14.25" x14ac:dyDescent="0.2">
      <c r="A96" s="20"/>
      <c r="B96" s="21"/>
      <c r="C96" s="21" t="s">
        <v>250</v>
      </c>
      <c r="D96" s="22" t="s">
        <v>248</v>
      </c>
      <c r="E96" s="9">
        <f>108</f>
        <v>108</v>
      </c>
      <c r="F96" s="24"/>
      <c r="G96" s="23"/>
      <c r="H96" s="9"/>
      <c r="I96" s="9"/>
      <c r="J96" s="24">
        <f>SUM(V87:V95)</f>
        <v>0</v>
      </c>
      <c r="K96" s="24"/>
    </row>
    <row r="97" spans="1:22" ht="14.25" x14ac:dyDescent="0.2">
      <c r="A97" s="20"/>
      <c r="B97" s="21"/>
      <c r="C97" s="21" t="s">
        <v>251</v>
      </c>
      <c r="D97" s="22" t="s">
        <v>252</v>
      </c>
      <c r="E97" s="9">
        <f>Source!AQ33</f>
        <v>0.27</v>
      </c>
      <c r="F97" s="24"/>
      <c r="G97" s="23" t="str">
        <f>Source!DI33</f>
        <v>)*4</v>
      </c>
      <c r="H97" s="9">
        <f>Source!AV33</f>
        <v>1</v>
      </c>
      <c r="I97" s="9"/>
      <c r="J97" s="24"/>
      <c r="K97" s="24">
        <f>Source!U33</f>
        <v>8.5320000000000018</v>
      </c>
    </row>
    <row r="98" spans="1:22" ht="15" x14ac:dyDescent="0.25">
      <c r="A98" s="27"/>
      <c r="B98" s="27"/>
      <c r="C98" s="27"/>
      <c r="D98" s="27"/>
      <c r="E98" s="27"/>
      <c r="F98" s="27"/>
      <c r="G98" s="27"/>
      <c r="H98" s="27"/>
      <c r="I98" s="47">
        <f>J88+J89+J91+J94+J95+J96+SUM(J92:J93)</f>
        <v>2930.27</v>
      </c>
      <c r="J98" s="47"/>
      <c r="K98" s="28">
        <f>IF(Source!I33&lt;&gt;0, ROUND(I98/Source!I33, 2), 0)</f>
        <v>370.92</v>
      </c>
      <c r="P98" s="26">
        <f>I98</f>
        <v>2930.27</v>
      </c>
    </row>
    <row r="100" spans="1:22" ht="15" x14ac:dyDescent="0.25">
      <c r="A100" s="50" t="str">
        <f>CONCATENATE("Итого по разделу: ",IF(Source!G37&lt;&gt;"Новый раздел", Source!G37, ""))</f>
        <v>Итого по разделу: Апрель</v>
      </c>
      <c r="B100" s="50"/>
      <c r="C100" s="50"/>
      <c r="D100" s="50"/>
      <c r="E100" s="50"/>
      <c r="F100" s="50"/>
      <c r="G100" s="50"/>
      <c r="H100" s="50"/>
      <c r="I100" s="48">
        <f>SUM(P36:P99)</f>
        <v>10216.26</v>
      </c>
      <c r="J100" s="49"/>
      <c r="K100" s="30"/>
    </row>
    <row r="103" spans="1:22" ht="16.5" x14ac:dyDescent="0.25">
      <c r="A103" s="51" t="str">
        <f>CONCATENATE("Раздел: ",IF(Source!G66&lt;&gt;"Новый раздел", Source!G66, ""))</f>
        <v>Раздел: Май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51"/>
    </row>
    <row r="104" spans="1:22" ht="28.5" x14ac:dyDescent="0.2">
      <c r="A104" s="20" t="str">
        <f>Source!E70</f>
        <v>7</v>
      </c>
      <c r="B104" s="21" t="str">
        <f>Source!F70</f>
        <v>5.4-3405-12-7/1</v>
      </c>
      <c r="C104" s="21" t="str">
        <f>Source!G70</f>
        <v>Выкашивание газонов партерных и обыкновенных моторной косилкой</v>
      </c>
      <c r="D104" s="22" t="str">
        <f>Source!H70</f>
        <v>100 м2</v>
      </c>
      <c r="E104" s="9">
        <f>Source!I70</f>
        <v>2.1</v>
      </c>
      <c r="F104" s="24"/>
      <c r="G104" s="23"/>
      <c r="H104" s="9"/>
      <c r="I104" s="9"/>
      <c r="J104" s="24"/>
      <c r="K104" s="24"/>
      <c r="Q104">
        <f>ROUND((Source!BZ70/100)*ROUND((Source!AF70*Source!AV70)*Source!I70, 2), 2)</f>
        <v>355.06</v>
      </c>
      <c r="R104">
        <f>Source!X70</f>
        <v>355.06</v>
      </c>
      <c r="S104">
        <f>ROUND((Source!CA70/100)*ROUND((Source!AF70*Source!AV70)*Source!I70, 2), 2)</f>
        <v>50.72</v>
      </c>
      <c r="T104">
        <f>Source!Y70</f>
        <v>50.72</v>
      </c>
      <c r="U104">
        <f>ROUND((175/100)*ROUND((Source!AE70*Source!AV70)*Source!I70, 2), 2)</f>
        <v>31.9</v>
      </c>
      <c r="V104">
        <f>ROUND((108/100)*ROUND(Source!CS70*Source!I70, 2), 2)</f>
        <v>19.690000000000001</v>
      </c>
    </row>
    <row r="105" spans="1:22" ht="14.25" x14ac:dyDescent="0.2">
      <c r="A105" s="20"/>
      <c r="B105" s="21"/>
      <c r="C105" s="21" t="s">
        <v>243</v>
      </c>
      <c r="D105" s="22"/>
      <c r="E105" s="9"/>
      <c r="F105" s="24">
        <f>Source!AO70</f>
        <v>120.77</v>
      </c>
      <c r="G105" s="23" t="str">
        <f>Source!DG70</f>
        <v>)*2</v>
      </c>
      <c r="H105" s="9">
        <f>Source!AV70</f>
        <v>1</v>
      </c>
      <c r="I105" s="9">
        <f>IF(Source!BA70&lt;&gt; 0, Source!BA70, 1)</f>
        <v>1</v>
      </c>
      <c r="J105" s="24">
        <f>Source!S70</f>
        <v>507.23</v>
      </c>
      <c r="K105" s="24"/>
    </row>
    <row r="106" spans="1:22" ht="14.25" x14ac:dyDescent="0.2">
      <c r="A106" s="20"/>
      <c r="B106" s="21"/>
      <c r="C106" s="21" t="s">
        <v>244</v>
      </c>
      <c r="D106" s="22"/>
      <c r="E106" s="9"/>
      <c r="F106" s="24">
        <f>Source!AM70</f>
        <v>10.38</v>
      </c>
      <c r="G106" s="23" t="str">
        <f>Source!DE70</f>
        <v>)*2</v>
      </c>
      <c r="H106" s="9">
        <f>Source!AV70</f>
        <v>1</v>
      </c>
      <c r="I106" s="9">
        <f>IF(Source!BB70&lt;&gt; 0, Source!BB70, 1)</f>
        <v>1</v>
      </c>
      <c r="J106" s="24">
        <f>Source!Q70</f>
        <v>43.6</v>
      </c>
      <c r="K106" s="24"/>
    </row>
    <row r="107" spans="1:22" ht="14.25" x14ac:dyDescent="0.2">
      <c r="A107" s="20"/>
      <c r="B107" s="21"/>
      <c r="C107" s="21" t="s">
        <v>245</v>
      </c>
      <c r="D107" s="22"/>
      <c r="E107" s="9"/>
      <c r="F107" s="24">
        <f>Source!AN70</f>
        <v>4.34</v>
      </c>
      <c r="G107" s="23" t="str">
        <f>Source!DF70</f>
        <v>)*2</v>
      </c>
      <c r="H107" s="9">
        <f>Source!AV70</f>
        <v>1</v>
      </c>
      <c r="I107" s="9">
        <f>IF(Source!BS70&lt;&gt; 0, Source!BS70, 1)</f>
        <v>1</v>
      </c>
      <c r="J107" s="25">
        <f>Source!R70</f>
        <v>18.23</v>
      </c>
      <c r="K107" s="24"/>
    </row>
    <row r="108" spans="1:22" ht="14.25" x14ac:dyDescent="0.2">
      <c r="A108" s="20"/>
      <c r="B108" s="21"/>
      <c r="C108" s="21" t="s">
        <v>246</v>
      </c>
      <c r="D108" s="22"/>
      <c r="E108" s="9"/>
      <c r="F108" s="24">
        <f>Source!AL70</f>
        <v>0</v>
      </c>
      <c r="G108" s="23" t="str">
        <f>Source!DD70</f>
        <v>)*2</v>
      </c>
      <c r="H108" s="9">
        <f>Source!AW70</f>
        <v>1</v>
      </c>
      <c r="I108" s="9">
        <f>IF(Source!BC70&lt;&gt; 0, Source!BC70, 1)</f>
        <v>1</v>
      </c>
      <c r="J108" s="24">
        <f>Source!P70</f>
        <v>0</v>
      </c>
      <c r="K108" s="24"/>
    </row>
    <row r="109" spans="1:22" ht="14.25" x14ac:dyDescent="0.2">
      <c r="A109" s="20"/>
      <c r="B109" s="21"/>
      <c r="C109" s="21" t="s">
        <v>247</v>
      </c>
      <c r="D109" s="22" t="s">
        <v>248</v>
      </c>
      <c r="E109" s="9">
        <f>Source!AT70</f>
        <v>70</v>
      </c>
      <c r="F109" s="24"/>
      <c r="G109" s="23"/>
      <c r="H109" s="9"/>
      <c r="I109" s="9"/>
      <c r="J109" s="24">
        <f>SUM(R104:R108)</f>
        <v>355.06</v>
      </c>
      <c r="K109" s="24"/>
    </row>
    <row r="110" spans="1:22" ht="14.25" x14ac:dyDescent="0.2">
      <c r="A110" s="20"/>
      <c r="B110" s="21"/>
      <c r="C110" s="21" t="s">
        <v>249</v>
      </c>
      <c r="D110" s="22" t="s">
        <v>248</v>
      </c>
      <c r="E110" s="9">
        <f>Source!AU70</f>
        <v>10</v>
      </c>
      <c r="F110" s="24"/>
      <c r="G110" s="23"/>
      <c r="H110" s="9"/>
      <c r="I110" s="9"/>
      <c r="J110" s="24">
        <f>SUM(T104:T109)</f>
        <v>50.72</v>
      </c>
      <c r="K110" s="24"/>
    </row>
    <row r="111" spans="1:22" ht="14.25" x14ac:dyDescent="0.2">
      <c r="A111" s="20"/>
      <c r="B111" s="21"/>
      <c r="C111" s="21" t="s">
        <v>250</v>
      </c>
      <c r="D111" s="22" t="s">
        <v>248</v>
      </c>
      <c r="E111" s="9">
        <f>108</f>
        <v>108</v>
      </c>
      <c r="F111" s="24"/>
      <c r="G111" s="23"/>
      <c r="H111" s="9"/>
      <c r="I111" s="9"/>
      <c r="J111" s="24">
        <f>SUM(V104:V110)</f>
        <v>19.690000000000001</v>
      </c>
      <c r="K111" s="24"/>
    </row>
    <row r="112" spans="1:22" ht="14.25" x14ac:dyDescent="0.2">
      <c r="A112" s="20"/>
      <c r="B112" s="21"/>
      <c r="C112" s="21" t="s">
        <v>251</v>
      </c>
      <c r="D112" s="22" t="s">
        <v>252</v>
      </c>
      <c r="E112" s="9">
        <f>Source!AQ70</f>
        <v>0.77</v>
      </c>
      <c r="F112" s="24"/>
      <c r="G112" s="23" t="str">
        <f>Source!DI70</f>
        <v>)*2</v>
      </c>
      <c r="H112" s="9">
        <f>Source!AV70</f>
        <v>1</v>
      </c>
      <c r="I112" s="9"/>
      <c r="J112" s="24"/>
      <c r="K112" s="24">
        <f>Source!U70</f>
        <v>3.2340000000000004</v>
      </c>
    </row>
    <row r="113" spans="1:22" ht="15" x14ac:dyDescent="0.25">
      <c r="A113" s="27"/>
      <c r="B113" s="27"/>
      <c r="C113" s="27"/>
      <c r="D113" s="27"/>
      <c r="E113" s="27"/>
      <c r="F113" s="27"/>
      <c r="G113" s="27"/>
      <c r="H113" s="27"/>
      <c r="I113" s="47">
        <f>J105+J106+J108+J109+J110+J111</f>
        <v>976.30000000000018</v>
      </c>
      <c r="J113" s="47"/>
      <c r="K113" s="28">
        <f>IF(Source!I70&lt;&gt;0, ROUND(I113/Source!I70, 2), 0)</f>
        <v>464.9</v>
      </c>
      <c r="P113" s="26">
        <f>I113</f>
        <v>976.30000000000018</v>
      </c>
    </row>
    <row r="114" spans="1:22" ht="28.5" x14ac:dyDescent="0.2">
      <c r="A114" s="20" t="str">
        <f>Source!E71</f>
        <v>8</v>
      </c>
      <c r="B114" s="21" t="str">
        <f>Source!F71</f>
        <v>5.4-3405-12-1/1</v>
      </c>
      <c r="C114" s="21" t="str">
        <f>Source!G71</f>
        <v>Прополка газонов</v>
      </c>
      <c r="D114" s="22" t="str">
        <f>Source!H71</f>
        <v>100 м2</v>
      </c>
      <c r="E114" s="9">
        <f>Source!I71</f>
        <v>2.1</v>
      </c>
      <c r="F114" s="24"/>
      <c r="G114" s="23"/>
      <c r="H114" s="9"/>
      <c r="I114" s="9"/>
      <c r="J114" s="24"/>
      <c r="K114" s="24"/>
      <c r="Q114">
        <f>ROUND((Source!BZ71/100)*ROUND((Source!AF71*Source!AV71)*Source!I71, 2), 2)</f>
        <v>571.77</v>
      </c>
      <c r="R114">
        <f>Source!X71</f>
        <v>571.77</v>
      </c>
      <c r="S114">
        <f>ROUND((Source!CA71/100)*ROUND((Source!AF71*Source!AV71)*Source!I71, 2), 2)</f>
        <v>81.680000000000007</v>
      </c>
      <c r="T114">
        <f>Source!Y71</f>
        <v>81.680000000000007</v>
      </c>
      <c r="U114">
        <f>ROUND((175/100)*ROUND((Source!AE71*Source!AV71)*Source!I71, 2), 2)</f>
        <v>0</v>
      </c>
      <c r="V114">
        <f>ROUND((108/100)*ROUND(Source!CS71*Source!I71, 2), 2)</f>
        <v>0</v>
      </c>
    </row>
    <row r="115" spans="1:22" ht="14.25" x14ac:dyDescent="0.2">
      <c r="A115" s="20"/>
      <c r="B115" s="21"/>
      <c r="C115" s="21" t="s">
        <v>243</v>
      </c>
      <c r="D115" s="22"/>
      <c r="E115" s="9"/>
      <c r="F115" s="24">
        <f>Source!AO71</f>
        <v>388.96</v>
      </c>
      <c r="G115" s="23" t="str">
        <f>Source!DG71</f>
        <v/>
      </c>
      <c r="H115" s="9">
        <f>Source!AV71</f>
        <v>1</v>
      </c>
      <c r="I115" s="9">
        <f>IF(Source!BA71&lt;&gt; 0, Source!BA71, 1)</f>
        <v>1</v>
      </c>
      <c r="J115" s="24">
        <f>Source!S71</f>
        <v>816.82</v>
      </c>
      <c r="K115" s="24"/>
    </row>
    <row r="116" spans="1:22" ht="14.25" x14ac:dyDescent="0.2">
      <c r="A116" s="20"/>
      <c r="B116" s="21"/>
      <c r="C116" s="21" t="s">
        <v>244</v>
      </c>
      <c r="D116" s="22"/>
      <c r="E116" s="9"/>
      <c r="F116" s="24">
        <f>Source!AM71</f>
        <v>0</v>
      </c>
      <c r="G116" s="23" t="str">
        <f>Source!DE71</f>
        <v/>
      </c>
      <c r="H116" s="9">
        <f>Source!AV71</f>
        <v>1</v>
      </c>
      <c r="I116" s="9">
        <f>IF(Source!BB71&lt;&gt; 0, Source!BB71, 1)</f>
        <v>1</v>
      </c>
      <c r="J116" s="24">
        <f>Source!Q71</f>
        <v>0</v>
      </c>
      <c r="K116" s="24"/>
    </row>
    <row r="117" spans="1:22" ht="14.25" x14ac:dyDescent="0.2">
      <c r="A117" s="20"/>
      <c r="B117" s="21"/>
      <c r="C117" s="21" t="s">
        <v>245</v>
      </c>
      <c r="D117" s="22"/>
      <c r="E117" s="9"/>
      <c r="F117" s="24">
        <f>Source!AN71</f>
        <v>0</v>
      </c>
      <c r="G117" s="23" t="str">
        <f>Source!DF71</f>
        <v/>
      </c>
      <c r="H117" s="9">
        <f>Source!AV71</f>
        <v>1</v>
      </c>
      <c r="I117" s="9">
        <f>IF(Source!BS71&lt;&gt; 0, Source!BS71, 1)</f>
        <v>1</v>
      </c>
      <c r="J117" s="25">
        <f>Source!R71</f>
        <v>0</v>
      </c>
      <c r="K117" s="24"/>
    </row>
    <row r="118" spans="1:22" ht="14.25" x14ac:dyDescent="0.2">
      <c r="A118" s="20"/>
      <c r="B118" s="21"/>
      <c r="C118" s="21" t="s">
        <v>246</v>
      </c>
      <c r="D118" s="22"/>
      <c r="E118" s="9"/>
      <c r="F118" s="24">
        <f>Source!AL71</f>
        <v>0</v>
      </c>
      <c r="G118" s="23" t="str">
        <f>Source!DD71</f>
        <v/>
      </c>
      <c r="H118" s="9">
        <f>Source!AW71</f>
        <v>1</v>
      </c>
      <c r="I118" s="9">
        <f>IF(Source!BC71&lt;&gt; 0, Source!BC71, 1)</f>
        <v>1</v>
      </c>
      <c r="J118" s="24">
        <f>Source!P71</f>
        <v>0</v>
      </c>
      <c r="K118" s="24"/>
    </row>
    <row r="119" spans="1:22" ht="14.25" x14ac:dyDescent="0.2">
      <c r="A119" s="20"/>
      <c r="B119" s="21"/>
      <c r="C119" s="21" t="s">
        <v>247</v>
      </c>
      <c r="D119" s="22" t="s">
        <v>248</v>
      </c>
      <c r="E119" s="9">
        <f>Source!AT71</f>
        <v>70</v>
      </c>
      <c r="F119" s="24"/>
      <c r="G119" s="23"/>
      <c r="H119" s="9"/>
      <c r="I119" s="9"/>
      <c r="J119" s="24">
        <f>SUM(R114:R118)</f>
        <v>571.77</v>
      </c>
      <c r="K119" s="24"/>
    </row>
    <row r="120" spans="1:22" ht="14.25" x14ac:dyDescent="0.2">
      <c r="A120" s="20"/>
      <c r="B120" s="21"/>
      <c r="C120" s="21" t="s">
        <v>249</v>
      </c>
      <c r="D120" s="22" t="s">
        <v>248</v>
      </c>
      <c r="E120" s="9">
        <f>Source!AU71</f>
        <v>10</v>
      </c>
      <c r="F120" s="24"/>
      <c r="G120" s="23"/>
      <c r="H120" s="9"/>
      <c r="I120" s="9"/>
      <c r="J120" s="24">
        <f>SUM(T114:T119)</f>
        <v>81.680000000000007</v>
      </c>
      <c r="K120" s="24"/>
    </row>
    <row r="121" spans="1:22" ht="14.25" x14ac:dyDescent="0.2">
      <c r="A121" s="20"/>
      <c r="B121" s="21"/>
      <c r="C121" s="21" t="s">
        <v>250</v>
      </c>
      <c r="D121" s="22" t="s">
        <v>248</v>
      </c>
      <c r="E121" s="9">
        <f>108</f>
        <v>108</v>
      </c>
      <c r="F121" s="24"/>
      <c r="G121" s="23"/>
      <c r="H121" s="9"/>
      <c r="I121" s="9"/>
      <c r="J121" s="24">
        <f>SUM(V114:V120)</f>
        <v>0</v>
      </c>
      <c r="K121" s="24"/>
    </row>
    <row r="122" spans="1:22" ht="14.25" x14ac:dyDescent="0.2">
      <c r="A122" s="20"/>
      <c r="B122" s="21"/>
      <c r="C122" s="21" t="s">
        <v>251</v>
      </c>
      <c r="D122" s="22" t="s">
        <v>252</v>
      </c>
      <c r="E122" s="9">
        <f>Source!AQ71</f>
        <v>2.48</v>
      </c>
      <c r="F122" s="24"/>
      <c r="G122" s="23" t="str">
        <f>Source!DI71</f>
        <v/>
      </c>
      <c r="H122" s="9">
        <f>Source!AV71</f>
        <v>1</v>
      </c>
      <c r="I122" s="9"/>
      <c r="J122" s="24"/>
      <c r="K122" s="24">
        <f>Source!U71</f>
        <v>5.2080000000000002</v>
      </c>
    </row>
    <row r="123" spans="1:22" ht="15" x14ac:dyDescent="0.25">
      <c r="A123" s="27"/>
      <c r="B123" s="27"/>
      <c r="C123" s="27"/>
      <c r="D123" s="27"/>
      <c r="E123" s="27"/>
      <c r="F123" s="27"/>
      <c r="G123" s="27"/>
      <c r="H123" s="27"/>
      <c r="I123" s="47">
        <f>J115+J116+J118+J119+J120+J121</f>
        <v>1470.2700000000002</v>
      </c>
      <c r="J123" s="47"/>
      <c r="K123" s="28">
        <f>IF(Source!I71&lt;&gt;0, ROUND(I123/Source!I71, 2), 0)</f>
        <v>700.13</v>
      </c>
      <c r="P123" s="26">
        <f>I123</f>
        <v>1470.2700000000002</v>
      </c>
    </row>
    <row r="124" spans="1:22" ht="28.5" x14ac:dyDescent="0.2">
      <c r="A124" s="20" t="str">
        <f>Source!E72</f>
        <v>9</v>
      </c>
      <c r="B124" s="21" t="str">
        <f>Source!F72</f>
        <v>5.4-3405-7-1/1</v>
      </c>
      <c r="C124" s="21" t="str">
        <f>Source!G72</f>
        <v>Полив зеленых насаждений из шланга поливомоечной машины</v>
      </c>
      <c r="D124" s="22" t="str">
        <f>Source!H72</f>
        <v>м3</v>
      </c>
      <c r="E124" s="9">
        <f>Source!I72</f>
        <v>1.05</v>
      </c>
      <c r="F124" s="24"/>
      <c r="G124" s="23"/>
      <c r="H124" s="9"/>
      <c r="I124" s="9"/>
      <c r="J124" s="24"/>
      <c r="K124" s="24"/>
      <c r="Q124">
        <f>ROUND((Source!BZ72/100)*ROUND((Source!AF72*Source!AV72)*Source!I72, 2), 2)</f>
        <v>132.69999999999999</v>
      </c>
      <c r="R124">
        <f>Source!X72</f>
        <v>132.69999999999999</v>
      </c>
      <c r="S124">
        <f>ROUND((Source!CA72/100)*ROUND((Source!AF72*Source!AV72)*Source!I72, 2), 2)</f>
        <v>18.96</v>
      </c>
      <c r="T124">
        <f>Source!Y72</f>
        <v>18.96</v>
      </c>
      <c r="U124">
        <f>ROUND((175/100)*ROUND((Source!AE72*Source!AV72)*Source!I72, 2), 2)</f>
        <v>574.55999999999995</v>
      </c>
      <c r="V124">
        <f>ROUND((108/100)*ROUND(Source!CS72*Source!I72, 2), 2)</f>
        <v>354.59</v>
      </c>
    </row>
    <row r="125" spans="1:22" ht="14.25" x14ac:dyDescent="0.2">
      <c r="A125" s="20"/>
      <c r="B125" s="21"/>
      <c r="C125" s="21" t="s">
        <v>243</v>
      </c>
      <c r="D125" s="22"/>
      <c r="E125" s="9"/>
      <c r="F125" s="24">
        <f>Source!AO72</f>
        <v>60.18</v>
      </c>
      <c r="G125" s="23" t="str">
        <f>Source!DG72</f>
        <v>)*3</v>
      </c>
      <c r="H125" s="9">
        <f>Source!AV72</f>
        <v>1</v>
      </c>
      <c r="I125" s="9">
        <f>IF(Source!BA72&lt;&gt; 0, Source!BA72, 1)</f>
        <v>1</v>
      </c>
      <c r="J125" s="24">
        <f>Source!S72</f>
        <v>189.57</v>
      </c>
      <c r="K125" s="24"/>
    </row>
    <row r="126" spans="1:22" ht="14.25" x14ac:dyDescent="0.2">
      <c r="A126" s="20"/>
      <c r="B126" s="21"/>
      <c r="C126" s="21" t="s">
        <v>244</v>
      </c>
      <c r="D126" s="22"/>
      <c r="E126" s="9"/>
      <c r="F126" s="24">
        <f>Source!AM72</f>
        <v>490.66</v>
      </c>
      <c r="G126" s="23" t="str">
        <f>Source!DE72</f>
        <v>)*3</v>
      </c>
      <c r="H126" s="9">
        <f>Source!AV72</f>
        <v>1</v>
      </c>
      <c r="I126" s="9">
        <f>IF(Source!BB72&lt;&gt; 0, Source!BB72, 1)</f>
        <v>1</v>
      </c>
      <c r="J126" s="24">
        <f>Source!Q72</f>
        <v>1545.58</v>
      </c>
      <c r="K126" s="24"/>
    </row>
    <row r="127" spans="1:22" ht="14.25" x14ac:dyDescent="0.2">
      <c r="A127" s="20"/>
      <c r="B127" s="21"/>
      <c r="C127" s="21" t="s">
        <v>245</v>
      </c>
      <c r="D127" s="22"/>
      <c r="E127" s="9"/>
      <c r="F127" s="24">
        <f>Source!AN72</f>
        <v>104.23</v>
      </c>
      <c r="G127" s="23" t="str">
        <f>Source!DF72</f>
        <v>)*3</v>
      </c>
      <c r="H127" s="9">
        <f>Source!AV72</f>
        <v>1</v>
      </c>
      <c r="I127" s="9">
        <f>IF(Source!BS72&lt;&gt; 0, Source!BS72, 1)</f>
        <v>1</v>
      </c>
      <c r="J127" s="25">
        <f>Source!R72</f>
        <v>328.32</v>
      </c>
      <c r="K127" s="24"/>
    </row>
    <row r="128" spans="1:22" ht="14.25" x14ac:dyDescent="0.2">
      <c r="A128" s="20"/>
      <c r="B128" s="21"/>
      <c r="C128" s="21" t="s">
        <v>246</v>
      </c>
      <c r="D128" s="22"/>
      <c r="E128" s="9"/>
      <c r="F128" s="24">
        <f>Source!AL72</f>
        <v>29.98</v>
      </c>
      <c r="G128" s="23" t="str">
        <f>Source!DD72</f>
        <v>)*3</v>
      </c>
      <c r="H128" s="9">
        <f>Source!AW72</f>
        <v>1</v>
      </c>
      <c r="I128" s="9">
        <f>IF(Source!BC72&lt;&gt; 0, Source!BC72, 1)</f>
        <v>1</v>
      </c>
      <c r="J128" s="24">
        <f>Source!P72</f>
        <v>94.44</v>
      </c>
      <c r="K128" s="24"/>
    </row>
    <row r="129" spans="1:22" ht="14.25" x14ac:dyDescent="0.2">
      <c r="A129" s="20"/>
      <c r="B129" s="21"/>
      <c r="C129" s="21" t="s">
        <v>247</v>
      </c>
      <c r="D129" s="22" t="s">
        <v>248</v>
      </c>
      <c r="E129" s="9">
        <f>Source!AT72</f>
        <v>70</v>
      </c>
      <c r="F129" s="24"/>
      <c r="G129" s="23"/>
      <c r="H129" s="9"/>
      <c r="I129" s="9"/>
      <c r="J129" s="24">
        <f>SUM(R124:R128)</f>
        <v>132.69999999999999</v>
      </c>
      <c r="K129" s="24"/>
    </row>
    <row r="130" spans="1:22" ht="14.25" x14ac:dyDescent="0.2">
      <c r="A130" s="20"/>
      <c r="B130" s="21"/>
      <c r="C130" s="21" t="s">
        <v>249</v>
      </c>
      <c r="D130" s="22" t="s">
        <v>248</v>
      </c>
      <c r="E130" s="9">
        <f>Source!AU72</f>
        <v>10</v>
      </c>
      <c r="F130" s="24"/>
      <c r="G130" s="23"/>
      <c r="H130" s="9"/>
      <c r="I130" s="9"/>
      <c r="J130" s="24">
        <f>SUM(T124:T129)</f>
        <v>18.96</v>
      </c>
      <c r="K130" s="24"/>
    </row>
    <row r="131" spans="1:22" ht="14.25" x14ac:dyDescent="0.2">
      <c r="A131" s="20"/>
      <c r="B131" s="21"/>
      <c r="C131" s="21" t="s">
        <v>250</v>
      </c>
      <c r="D131" s="22" t="s">
        <v>248</v>
      </c>
      <c r="E131" s="9">
        <f>108</f>
        <v>108</v>
      </c>
      <c r="F131" s="24"/>
      <c r="G131" s="23"/>
      <c r="H131" s="9"/>
      <c r="I131" s="9"/>
      <c r="J131" s="24">
        <f>SUM(V124:V130)</f>
        <v>354.59</v>
      </c>
      <c r="K131" s="24"/>
    </row>
    <row r="132" spans="1:22" ht="14.25" x14ac:dyDescent="0.2">
      <c r="A132" s="20"/>
      <c r="B132" s="21"/>
      <c r="C132" s="21" t="s">
        <v>251</v>
      </c>
      <c r="D132" s="22" t="s">
        <v>252</v>
      </c>
      <c r="E132" s="9">
        <f>Source!AQ72</f>
        <v>0.56000000000000005</v>
      </c>
      <c r="F132" s="24"/>
      <c r="G132" s="23" t="str">
        <f>Source!DI72</f>
        <v>)*3</v>
      </c>
      <c r="H132" s="9">
        <f>Source!AV72</f>
        <v>1</v>
      </c>
      <c r="I132" s="9"/>
      <c r="J132" s="24"/>
      <c r="K132" s="24">
        <f>Source!U72</f>
        <v>1.7640000000000002</v>
      </c>
    </row>
    <row r="133" spans="1:22" ht="15" x14ac:dyDescent="0.25">
      <c r="A133" s="27"/>
      <c r="B133" s="27"/>
      <c r="C133" s="27"/>
      <c r="D133" s="27"/>
      <c r="E133" s="27"/>
      <c r="F133" s="27"/>
      <c r="G133" s="27"/>
      <c r="H133" s="27"/>
      <c r="I133" s="47">
        <f>J125+J126+J128+J129+J130+J131</f>
        <v>2335.84</v>
      </c>
      <c r="J133" s="47"/>
      <c r="K133" s="28">
        <f>IF(Source!I72&lt;&gt;0, ROUND(I133/Source!I72, 2), 0)</f>
        <v>2224.61</v>
      </c>
      <c r="P133" s="26">
        <f>I133</f>
        <v>2335.84</v>
      </c>
    </row>
    <row r="134" spans="1:22" ht="28.5" x14ac:dyDescent="0.2">
      <c r="A134" s="20" t="str">
        <f>Source!E73</f>
        <v>10</v>
      </c>
      <c r="B134" s="21" t="str">
        <f>Source!F73</f>
        <v>5.4-3203-14-1/1</v>
      </c>
      <c r="C134" s="21" t="str">
        <f>Source!G73</f>
        <v>Улучшение почвы газонов методом "Пикса"</v>
      </c>
      <c r="D134" s="22" t="str">
        <f>Source!H73</f>
        <v>100 м2</v>
      </c>
      <c r="E134" s="9">
        <f>Source!I73</f>
        <v>2.1</v>
      </c>
      <c r="F134" s="24"/>
      <c r="G134" s="23"/>
      <c r="H134" s="9"/>
      <c r="I134" s="9"/>
      <c r="J134" s="24"/>
      <c r="K134" s="24"/>
      <c r="Q134">
        <f>ROUND((Source!BZ73/100)*ROUND((Source!AF73*Source!AV73)*Source!I73, 2), 2)</f>
        <v>1286.5</v>
      </c>
      <c r="R134">
        <f>Source!X73</f>
        <v>1286.5</v>
      </c>
      <c r="S134">
        <f>ROUND((Source!CA73/100)*ROUND((Source!AF73*Source!AV73)*Source!I73, 2), 2)</f>
        <v>183.79</v>
      </c>
      <c r="T134">
        <f>Source!Y73</f>
        <v>183.79</v>
      </c>
      <c r="U134">
        <f>ROUND((175/100)*ROUND((Source!AE73*Source!AV73)*Source!I73, 2), 2)</f>
        <v>122.48</v>
      </c>
      <c r="V134">
        <f>ROUND((108/100)*ROUND(Source!CS73*Source!I73, 2), 2)</f>
        <v>75.59</v>
      </c>
    </row>
    <row r="135" spans="1:22" ht="14.25" x14ac:dyDescent="0.2">
      <c r="A135" s="20"/>
      <c r="B135" s="21"/>
      <c r="C135" s="21" t="s">
        <v>243</v>
      </c>
      <c r="D135" s="22"/>
      <c r="E135" s="9"/>
      <c r="F135" s="24">
        <f>Source!AO73</f>
        <v>875.17</v>
      </c>
      <c r="G135" s="23" t="str">
        <f>Source!DG73</f>
        <v/>
      </c>
      <c r="H135" s="9">
        <f>Source!AV73</f>
        <v>1</v>
      </c>
      <c r="I135" s="9">
        <f>IF(Source!BA73&lt;&gt; 0, Source!BA73, 1)</f>
        <v>1</v>
      </c>
      <c r="J135" s="24">
        <f>Source!S73</f>
        <v>1837.86</v>
      </c>
      <c r="K135" s="24"/>
    </row>
    <row r="136" spans="1:22" ht="14.25" x14ac:dyDescent="0.2">
      <c r="A136" s="20"/>
      <c r="B136" s="21"/>
      <c r="C136" s="21" t="s">
        <v>244</v>
      </c>
      <c r="D136" s="22"/>
      <c r="E136" s="9"/>
      <c r="F136" s="24">
        <f>Source!AM73</f>
        <v>73.72</v>
      </c>
      <c r="G136" s="23" t="str">
        <f>Source!DE73</f>
        <v/>
      </c>
      <c r="H136" s="9">
        <f>Source!AV73</f>
        <v>1</v>
      </c>
      <c r="I136" s="9">
        <f>IF(Source!BB73&lt;&gt; 0, Source!BB73, 1)</f>
        <v>1</v>
      </c>
      <c r="J136" s="24">
        <f>Source!Q73</f>
        <v>154.81</v>
      </c>
      <c r="K136" s="24"/>
    </row>
    <row r="137" spans="1:22" ht="14.25" x14ac:dyDescent="0.2">
      <c r="A137" s="20"/>
      <c r="B137" s="21"/>
      <c r="C137" s="21" t="s">
        <v>245</v>
      </c>
      <c r="D137" s="22"/>
      <c r="E137" s="9"/>
      <c r="F137" s="24">
        <f>Source!AN73</f>
        <v>33.33</v>
      </c>
      <c r="G137" s="23" t="str">
        <f>Source!DF73</f>
        <v/>
      </c>
      <c r="H137" s="9">
        <f>Source!AV73</f>
        <v>1</v>
      </c>
      <c r="I137" s="9">
        <f>IF(Source!BS73&lt;&gt; 0, Source!BS73, 1)</f>
        <v>1</v>
      </c>
      <c r="J137" s="25">
        <f>Source!R73</f>
        <v>69.989999999999995</v>
      </c>
      <c r="K137" s="24"/>
    </row>
    <row r="138" spans="1:22" ht="14.25" x14ac:dyDescent="0.2">
      <c r="A138" s="20"/>
      <c r="B138" s="21"/>
      <c r="C138" s="21" t="s">
        <v>246</v>
      </c>
      <c r="D138" s="22"/>
      <c r="E138" s="9"/>
      <c r="F138" s="24">
        <f>Source!AL73</f>
        <v>5572</v>
      </c>
      <c r="G138" s="23" t="str">
        <f>Source!DD73</f>
        <v/>
      </c>
      <c r="H138" s="9">
        <f>Source!AW73</f>
        <v>1</v>
      </c>
      <c r="I138" s="9">
        <f>IF(Source!BC73&lt;&gt; 0, Source!BC73, 1)</f>
        <v>1</v>
      </c>
      <c r="J138" s="24">
        <f>Source!P73</f>
        <v>11701.2</v>
      </c>
      <c r="K138" s="24"/>
    </row>
    <row r="139" spans="1:22" ht="14.25" x14ac:dyDescent="0.2">
      <c r="A139" s="20" t="str">
        <f>Source!E74</f>
        <v>10,1</v>
      </c>
      <c r="B139" s="21" t="str">
        <f>Source!F74</f>
        <v>21.4-4-16</v>
      </c>
      <c r="C139" s="21" t="str">
        <f>Source!G74</f>
        <v>Суперкомпост "Пикса"</v>
      </c>
      <c r="D139" s="22" t="str">
        <f>Source!H74</f>
        <v>кг</v>
      </c>
      <c r="E139" s="9">
        <f>Source!I74</f>
        <v>-840</v>
      </c>
      <c r="F139" s="24">
        <f>Source!AK74</f>
        <v>13.93</v>
      </c>
      <c r="G139" s="29" t="s">
        <v>3</v>
      </c>
      <c r="H139" s="9">
        <f>Source!AW74</f>
        <v>1</v>
      </c>
      <c r="I139" s="9">
        <f>IF(Source!BC74&lt;&gt; 0, Source!BC74, 1)</f>
        <v>1</v>
      </c>
      <c r="J139" s="24">
        <f>Source!O74</f>
        <v>-11701.2</v>
      </c>
      <c r="K139" s="24"/>
      <c r="Q139">
        <f>ROUND((Source!BZ74/100)*ROUND((Source!AF74*Source!AV74)*Source!I74, 2), 2)</f>
        <v>0</v>
      </c>
      <c r="R139">
        <f>Source!X74</f>
        <v>0</v>
      </c>
      <c r="S139">
        <f>ROUND((Source!CA74/100)*ROUND((Source!AF74*Source!AV74)*Source!I74, 2), 2)</f>
        <v>0</v>
      </c>
      <c r="T139">
        <f>Source!Y74</f>
        <v>0</v>
      </c>
      <c r="U139">
        <f>ROUND((175/100)*ROUND((Source!AE74*Source!AV74)*Source!I74, 2), 2)</f>
        <v>0</v>
      </c>
      <c r="V139">
        <f>ROUND((108/100)*ROUND(Source!CS74*Source!I74, 2), 2)</f>
        <v>0</v>
      </c>
    </row>
    <row r="140" spans="1:22" ht="28.5" x14ac:dyDescent="0.2">
      <c r="A140" s="20" t="str">
        <f>Source!E75</f>
        <v>10,2</v>
      </c>
      <c r="B140" s="21" t="str">
        <f>Source!F75</f>
        <v>21.4-4-18</v>
      </c>
      <c r="C140" s="21" t="str">
        <f>Source!G75</f>
        <v>Удобрения органические (средняя стоимость)</v>
      </c>
      <c r="D140" s="22" t="str">
        <f>Source!H75</f>
        <v>кг</v>
      </c>
      <c r="E140" s="9">
        <f>Source!I75</f>
        <v>4.2</v>
      </c>
      <c r="F140" s="24">
        <f>Source!AK75</f>
        <v>12.46</v>
      </c>
      <c r="G140" s="29" t="s">
        <v>3</v>
      </c>
      <c r="H140" s="9">
        <f>Source!AW75</f>
        <v>1</v>
      </c>
      <c r="I140" s="9">
        <f>IF(Source!BC75&lt;&gt; 0, Source!BC75, 1)</f>
        <v>1</v>
      </c>
      <c r="J140" s="24">
        <f>Source!O75</f>
        <v>52.33</v>
      </c>
      <c r="K140" s="24"/>
      <c r="Q140">
        <f>ROUND((Source!BZ75/100)*ROUND((Source!AF75*Source!AV75)*Source!I75, 2), 2)</f>
        <v>0</v>
      </c>
      <c r="R140">
        <f>Source!X75</f>
        <v>0</v>
      </c>
      <c r="S140">
        <f>ROUND((Source!CA75/100)*ROUND((Source!AF75*Source!AV75)*Source!I75, 2), 2)</f>
        <v>0</v>
      </c>
      <c r="T140">
        <f>Source!Y75</f>
        <v>0</v>
      </c>
      <c r="U140">
        <f>ROUND((175/100)*ROUND((Source!AE75*Source!AV75)*Source!I75, 2), 2)</f>
        <v>0</v>
      </c>
      <c r="V140">
        <f>ROUND((108/100)*ROUND(Source!CS75*Source!I75, 2), 2)</f>
        <v>0</v>
      </c>
    </row>
    <row r="141" spans="1:22" ht="14.25" x14ac:dyDescent="0.2">
      <c r="A141" s="20"/>
      <c r="B141" s="21"/>
      <c r="C141" s="21" t="s">
        <v>247</v>
      </c>
      <c r="D141" s="22" t="s">
        <v>248</v>
      </c>
      <c r="E141" s="9">
        <f>Source!AT73</f>
        <v>70</v>
      </c>
      <c r="F141" s="24"/>
      <c r="G141" s="23"/>
      <c r="H141" s="9"/>
      <c r="I141" s="9"/>
      <c r="J141" s="24">
        <f>SUM(R134:R140)</f>
        <v>1286.5</v>
      </c>
      <c r="K141" s="24"/>
    </row>
    <row r="142" spans="1:22" ht="14.25" x14ac:dyDescent="0.2">
      <c r="A142" s="20"/>
      <c r="B142" s="21"/>
      <c r="C142" s="21" t="s">
        <v>249</v>
      </c>
      <c r="D142" s="22" t="s">
        <v>248</v>
      </c>
      <c r="E142" s="9">
        <f>Source!AU73</f>
        <v>10</v>
      </c>
      <c r="F142" s="24"/>
      <c r="G142" s="23"/>
      <c r="H142" s="9"/>
      <c r="I142" s="9"/>
      <c r="J142" s="24">
        <f>SUM(T134:T141)</f>
        <v>183.79</v>
      </c>
      <c r="K142" s="24"/>
    </row>
    <row r="143" spans="1:22" ht="14.25" x14ac:dyDescent="0.2">
      <c r="A143" s="20"/>
      <c r="B143" s="21"/>
      <c r="C143" s="21" t="s">
        <v>250</v>
      </c>
      <c r="D143" s="22" t="s">
        <v>248</v>
      </c>
      <c r="E143" s="9">
        <f>108</f>
        <v>108</v>
      </c>
      <c r="F143" s="24"/>
      <c r="G143" s="23"/>
      <c r="H143" s="9"/>
      <c r="I143" s="9"/>
      <c r="J143" s="24">
        <f>SUM(V134:V142)</f>
        <v>75.59</v>
      </c>
      <c r="K143" s="24"/>
    </row>
    <row r="144" spans="1:22" ht="14.25" x14ac:dyDescent="0.2">
      <c r="A144" s="20"/>
      <c r="B144" s="21"/>
      <c r="C144" s="21" t="s">
        <v>251</v>
      </c>
      <c r="D144" s="22" t="s">
        <v>252</v>
      </c>
      <c r="E144" s="9">
        <f>Source!AQ73</f>
        <v>5.58</v>
      </c>
      <c r="F144" s="24"/>
      <c r="G144" s="23" t="str">
        <f>Source!DI73</f>
        <v/>
      </c>
      <c r="H144" s="9">
        <f>Source!AV73</f>
        <v>1</v>
      </c>
      <c r="I144" s="9"/>
      <c r="J144" s="24"/>
      <c r="K144" s="24">
        <f>Source!U73</f>
        <v>11.718</v>
      </c>
    </row>
    <row r="145" spans="1:22" ht="15" x14ac:dyDescent="0.25">
      <c r="A145" s="27"/>
      <c r="B145" s="27"/>
      <c r="C145" s="27"/>
      <c r="D145" s="27"/>
      <c r="E145" s="27"/>
      <c r="F145" s="27"/>
      <c r="G145" s="27"/>
      <c r="H145" s="27"/>
      <c r="I145" s="47">
        <f>J135+J136+J138+J141+J142+J143+SUM(J139:J140)</f>
        <v>3590.880000000001</v>
      </c>
      <c r="J145" s="47"/>
      <c r="K145" s="28">
        <f>IF(Source!I73&lt;&gt;0, ROUND(I145/Source!I73, 2), 0)</f>
        <v>1709.94</v>
      </c>
      <c r="P145" s="26">
        <f>I145</f>
        <v>3590.880000000001</v>
      </c>
    </row>
    <row r="146" spans="1:22" ht="28.5" x14ac:dyDescent="0.2">
      <c r="A146" s="20" t="str">
        <f>Source!E76</f>
        <v>11</v>
      </c>
      <c r="B146" s="21" t="str">
        <f>Source!F76</f>
        <v>5.3-1101-13-1/1</v>
      </c>
      <c r="C146" s="21" t="str">
        <f>Source!G76</f>
        <v>Подметание вручную дорожек и площадок с твердым покрытием</v>
      </c>
      <c r="D146" s="22" t="str">
        <f>Source!H76</f>
        <v>100 м2</v>
      </c>
      <c r="E146" s="9">
        <f>Source!I76</f>
        <v>7.9</v>
      </c>
      <c r="F146" s="24"/>
      <c r="G146" s="23"/>
      <c r="H146" s="9"/>
      <c r="I146" s="9"/>
      <c r="J146" s="24"/>
      <c r="K146" s="24"/>
      <c r="Q146">
        <f>ROUND((Source!BZ76/100)*ROUND((Source!AF76*Source!AV76)*Source!I76, 2), 2)</f>
        <v>364.32</v>
      </c>
      <c r="R146">
        <f>Source!X76</f>
        <v>364.32</v>
      </c>
      <c r="S146">
        <f>ROUND((Source!CA76/100)*ROUND((Source!AF76*Source!AV76)*Source!I76, 2), 2)</f>
        <v>52.05</v>
      </c>
      <c r="T146">
        <f>Source!Y76</f>
        <v>52.05</v>
      </c>
      <c r="U146">
        <f>ROUND((175/100)*ROUND((Source!AE76*Source!AV76)*Source!I76, 2), 2)</f>
        <v>0</v>
      </c>
      <c r="V146">
        <f>ROUND((108/100)*ROUND(Source!CS76*Source!I76, 2), 2)</f>
        <v>0</v>
      </c>
    </row>
    <row r="147" spans="1:22" ht="14.25" x14ac:dyDescent="0.2">
      <c r="A147" s="20"/>
      <c r="B147" s="21"/>
      <c r="C147" s="21" t="s">
        <v>243</v>
      </c>
      <c r="D147" s="22"/>
      <c r="E147" s="9"/>
      <c r="F147" s="24">
        <f>Source!AO76</f>
        <v>21.96</v>
      </c>
      <c r="G147" s="23" t="str">
        <f>Source!DG76</f>
        <v>)*3</v>
      </c>
      <c r="H147" s="9">
        <f>Source!AV76</f>
        <v>1</v>
      </c>
      <c r="I147" s="9">
        <f>IF(Source!BA76&lt;&gt; 0, Source!BA76, 1)</f>
        <v>1</v>
      </c>
      <c r="J147" s="24">
        <f>Source!S76</f>
        <v>520.45000000000005</v>
      </c>
      <c r="K147" s="24"/>
    </row>
    <row r="148" spans="1:22" ht="14.25" x14ac:dyDescent="0.2">
      <c r="A148" s="20"/>
      <c r="B148" s="21"/>
      <c r="C148" s="21" t="s">
        <v>244</v>
      </c>
      <c r="D148" s="22"/>
      <c r="E148" s="9"/>
      <c r="F148" s="24">
        <f>Source!AM76</f>
        <v>0</v>
      </c>
      <c r="G148" s="23" t="str">
        <f>Source!DE76</f>
        <v>)*3</v>
      </c>
      <c r="H148" s="9">
        <f>Source!AV76</f>
        <v>1</v>
      </c>
      <c r="I148" s="9">
        <f>IF(Source!BB76&lt;&gt; 0, Source!BB76, 1)</f>
        <v>1</v>
      </c>
      <c r="J148" s="24">
        <f>Source!Q76</f>
        <v>0</v>
      </c>
      <c r="K148" s="24"/>
    </row>
    <row r="149" spans="1:22" ht="14.25" x14ac:dyDescent="0.2">
      <c r="A149" s="20"/>
      <c r="B149" s="21"/>
      <c r="C149" s="21" t="s">
        <v>245</v>
      </c>
      <c r="D149" s="22"/>
      <c r="E149" s="9"/>
      <c r="F149" s="24">
        <f>Source!AN76</f>
        <v>0</v>
      </c>
      <c r="G149" s="23" t="str">
        <f>Source!DF76</f>
        <v>)*3</v>
      </c>
      <c r="H149" s="9">
        <f>Source!AV76</f>
        <v>1</v>
      </c>
      <c r="I149" s="9">
        <f>IF(Source!BS76&lt;&gt; 0, Source!BS76, 1)</f>
        <v>1</v>
      </c>
      <c r="J149" s="25">
        <f>Source!R76</f>
        <v>0</v>
      </c>
      <c r="K149" s="24"/>
    </row>
    <row r="150" spans="1:22" ht="14.25" x14ac:dyDescent="0.2">
      <c r="A150" s="20"/>
      <c r="B150" s="21"/>
      <c r="C150" s="21" t="s">
        <v>246</v>
      </c>
      <c r="D150" s="22"/>
      <c r="E150" s="9"/>
      <c r="F150" s="24">
        <f>Source!AL76</f>
        <v>0</v>
      </c>
      <c r="G150" s="23" t="str">
        <f>Source!DD76</f>
        <v>)*3</v>
      </c>
      <c r="H150" s="9">
        <f>Source!AW76</f>
        <v>1</v>
      </c>
      <c r="I150" s="9">
        <f>IF(Source!BC76&lt;&gt; 0, Source!BC76, 1)</f>
        <v>1</v>
      </c>
      <c r="J150" s="24">
        <f>Source!P76</f>
        <v>0</v>
      </c>
      <c r="K150" s="24"/>
    </row>
    <row r="151" spans="1:22" ht="14.25" x14ac:dyDescent="0.2">
      <c r="A151" s="20"/>
      <c r="B151" s="21"/>
      <c r="C151" s="21" t="s">
        <v>247</v>
      </c>
      <c r="D151" s="22" t="s">
        <v>248</v>
      </c>
      <c r="E151" s="9">
        <f>Source!AT76</f>
        <v>70</v>
      </c>
      <c r="F151" s="24"/>
      <c r="G151" s="23"/>
      <c r="H151" s="9"/>
      <c r="I151" s="9"/>
      <c r="J151" s="24">
        <f>SUM(R146:R150)</f>
        <v>364.32</v>
      </c>
      <c r="K151" s="24"/>
    </row>
    <row r="152" spans="1:22" ht="14.25" x14ac:dyDescent="0.2">
      <c r="A152" s="20"/>
      <c r="B152" s="21"/>
      <c r="C152" s="21" t="s">
        <v>249</v>
      </c>
      <c r="D152" s="22" t="s">
        <v>248</v>
      </c>
      <c r="E152" s="9">
        <f>Source!AU76</f>
        <v>10</v>
      </c>
      <c r="F152" s="24"/>
      <c r="G152" s="23"/>
      <c r="H152" s="9"/>
      <c r="I152" s="9"/>
      <c r="J152" s="24">
        <f>SUM(T146:T151)</f>
        <v>52.05</v>
      </c>
      <c r="K152" s="24"/>
    </row>
    <row r="153" spans="1:22" ht="14.25" x14ac:dyDescent="0.2">
      <c r="A153" s="20"/>
      <c r="B153" s="21"/>
      <c r="C153" s="21" t="s">
        <v>250</v>
      </c>
      <c r="D153" s="22" t="s">
        <v>248</v>
      </c>
      <c r="E153" s="9">
        <f>108</f>
        <v>108</v>
      </c>
      <c r="F153" s="24"/>
      <c r="G153" s="23"/>
      <c r="H153" s="9"/>
      <c r="I153" s="9"/>
      <c r="J153" s="24">
        <f>SUM(V146:V152)</f>
        <v>0</v>
      </c>
      <c r="K153" s="24"/>
    </row>
    <row r="154" spans="1:22" ht="14.25" x14ac:dyDescent="0.2">
      <c r="A154" s="20"/>
      <c r="B154" s="21"/>
      <c r="C154" s="21" t="s">
        <v>251</v>
      </c>
      <c r="D154" s="22" t="s">
        <v>252</v>
      </c>
      <c r="E154" s="9">
        <f>Source!AQ76</f>
        <v>0.14000000000000001</v>
      </c>
      <c r="F154" s="24"/>
      <c r="G154" s="23" t="str">
        <f>Source!DI76</f>
        <v>)*3</v>
      </c>
      <c r="H154" s="9">
        <f>Source!AV76</f>
        <v>1</v>
      </c>
      <c r="I154" s="9"/>
      <c r="J154" s="24"/>
      <c r="K154" s="24">
        <f>Source!U76</f>
        <v>3.3180000000000005</v>
      </c>
    </row>
    <row r="155" spans="1:22" ht="15" x14ac:dyDescent="0.25">
      <c r="A155" s="27"/>
      <c r="B155" s="27"/>
      <c r="C155" s="27"/>
      <c r="D155" s="27"/>
      <c r="E155" s="27"/>
      <c r="F155" s="27"/>
      <c r="G155" s="27"/>
      <c r="H155" s="27"/>
      <c r="I155" s="47">
        <f>J147+J148+J150+J151+J152+J153</f>
        <v>936.81999999999994</v>
      </c>
      <c r="J155" s="47"/>
      <c r="K155" s="28">
        <f>IF(Source!I76&lt;&gt;0, ROUND(I155/Source!I76, 2), 0)</f>
        <v>118.58</v>
      </c>
      <c r="P155" s="26">
        <f>I155</f>
        <v>936.81999999999994</v>
      </c>
    </row>
    <row r="157" spans="1:22" ht="15" x14ac:dyDescent="0.25">
      <c r="A157" s="50" t="str">
        <f>CONCATENATE("Итого по разделу: ",IF(Source!G78&lt;&gt;"Новый раздел", Source!G78, ""))</f>
        <v>Итого по разделу: Май</v>
      </c>
      <c r="B157" s="50"/>
      <c r="C157" s="50"/>
      <c r="D157" s="50"/>
      <c r="E157" s="50"/>
      <c r="F157" s="50"/>
      <c r="G157" s="50"/>
      <c r="H157" s="50"/>
      <c r="I157" s="48">
        <f>SUM(P103:P156)</f>
        <v>9310.11</v>
      </c>
      <c r="J157" s="49"/>
      <c r="K157" s="30"/>
    </row>
    <row r="160" spans="1:22" ht="16.5" x14ac:dyDescent="0.25">
      <c r="A160" s="51" t="str">
        <f>CONCATENATE("Раздел: ",IF(Source!G107&lt;&gt;"Новый раздел", Source!G107, ""))</f>
        <v>Раздел: Июнь</v>
      </c>
      <c r="B160" s="51"/>
      <c r="C160" s="51"/>
      <c r="D160" s="51"/>
      <c r="E160" s="51"/>
      <c r="F160" s="51"/>
      <c r="G160" s="51"/>
      <c r="H160" s="51"/>
      <c r="I160" s="51"/>
      <c r="J160" s="51"/>
      <c r="K160" s="51"/>
    </row>
    <row r="161" spans="1:22" ht="28.5" x14ac:dyDescent="0.2">
      <c r="A161" s="20" t="str">
        <f>Source!E111</f>
        <v>12</v>
      </c>
      <c r="B161" s="21" t="str">
        <f>Source!F111</f>
        <v>5.4-3405-12-7/1</v>
      </c>
      <c r="C161" s="21" t="str">
        <f>Source!G111</f>
        <v>Выкашивание газонов партерных и обыкновенных моторной косилкой</v>
      </c>
      <c r="D161" s="22" t="str">
        <f>Source!H111</f>
        <v>100 м2</v>
      </c>
      <c r="E161" s="9">
        <f>Source!I111</f>
        <v>2.1</v>
      </c>
      <c r="F161" s="24"/>
      <c r="G161" s="23"/>
      <c r="H161" s="9"/>
      <c r="I161" s="9"/>
      <c r="J161" s="24"/>
      <c r="K161" s="24"/>
      <c r="Q161">
        <f>ROUND((Source!BZ111/100)*ROUND((Source!AF111*Source!AV111)*Source!I111, 2), 2)</f>
        <v>355.06</v>
      </c>
      <c r="R161">
        <f>Source!X111</f>
        <v>355.06</v>
      </c>
      <c r="S161">
        <f>ROUND((Source!CA111/100)*ROUND((Source!AF111*Source!AV111)*Source!I111, 2), 2)</f>
        <v>50.72</v>
      </c>
      <c r="T161">
        <f>Source!Y111</f>
        <v>50.72</v>
      </c>
      <c r="U161">
        <f>ROUND((175/100)*ROUND((Source!AE111*Source!AV111)*Source!I111, 2), 2)</f>
        <v>31.9</v>
      </c>
      <c r="V161">
        <f>ROUND((108/100)*ROUND(Source!CS111*Source!I111, 2), 2)</f>
        <v>19.690000000000001</v>
      </c>
    </row>
    <row r="162" spans="1:22" ht="14.25" x14ac:dyDescent="0.2">
      <c r="A162" s="20"/>
      <c r="B162" s="21"/>
      <c r="C162" s="21" t="s">
        <v>243</v>
      </c>
      <c r="D162" s="22"/>
      <c r="E162" s="9"/>
      <c r="F162" s="24">
        <f>Source!AO111</f>
        <v>120.77</v>
      </c>
      <c r="G162" s="23" t="str">
        <f>Source!DG111</f>
        <v>)*2</v>
      </c>
      <c r="H162" s="9">
        <f>Source!AV111</f>
        <v>1</v>
      </c>
      <c r="I162" s="9">
        <f>IF(Source!BA111&lt;&gt; 0, Source!BA111, 1)</f>
        <v>1</v>
      </c>
      <c r="J162" s="24">
        <f>Source!S111</f>
        <v>507.23</v>
      </c>
      <c r="K162" s="24"/>
    </row>
    <row r="163" spans="1:22" ht="14.25" x14ac:dyDescent="0.2">
      <c r="A163" s="20"/>
      <c r="B163" s="21"/>
      <c r="C163" s="21" t="s">
        <v>244</v>
      </c>
      <c r="D163" s="22"/>
      <c r="E163" s="9"/>
      <c r="F163" s="24">
        <f>Source!AM111</f>
        <v>10.38</v>
      </c>
      <c r="G163" s="23" t="str">
        <f>Source!DE111</f>
        <v>)*2</v>
      </c>
      <c r="H163" s="9">
        <f>Source!AV111</f>
        <v>1</v>
      </c>
      <c r="I163" s="9">
        <f>IF(Source!BB111&lt;&gt; 0, Source!BB111, 1)</f>
        <v>1</v>
      </c>
      <c r="J163" s="24">
        <f>Source!Q111</f>
        <v>43.6</v>
      </c>
      <c r="K163" s="24"/>
    </row>
    <row r="164" spans="1:22" ht="14.25" x14ac:dyDescent="0.2">
      <c r="A164" s="20"/>
      <c r="B164" s="21"/>
      <c r="C164" s="21" t="s">
        <v>245</v>
      </c>
      <c r="D164" s="22"/>
      <c r="E164" s="9"/>
      <c r="F164" s="24">
        <f>Source!AN111</f>
        <v>4.34</v>
      </c>
      <c r="G164" s="23" t="str">
        <f>Source!DF111</f>
        <v>)*2</v>
      </c>
      <c r="H164" s="9">
        <f>Source!AV111</f>
        <v>1</v>
      </c>
      <c r="I164" s="9">
        <f>IF(Source!BS111&lt;&gt; 0, Source!BS111, 1)</f>
        <v>1</v>
      </c>
      <c r="J164" s="25">
        <f>Source!R111</f>
        <v>18.23</v>
      </c>
      <c r="K164" s="24"/>
    </row>
    <row r="165" spans="1:22" ht="14.25" x14ac:dyDescent="0.2">
      <c r="A165" s="20"/>
      <c r="B165" s="21"/>
      <c r="C165" s="21" t="s">
        <v>246</v>
      </c>
      <c r="D165" s="22"/>
      <c r="E165" s="9"/>
      <c r="F165" s="24">
        <f>Source!AL111</f>
        <v>0</v>
      </c>
      <c r="G165" s="23" t="str">
        <f>Source!DD111</f>
        <v>)*2</v>
      </c>
      <c r="H165" s="9">
        <f>Source!AW111</f>
        <v>1</v>
      </c>
      <c r="I165" s="9">
        <f>IF(Source!BC111&lt;&gt; 0, Source!BC111, 1)</f>
        <v>1</v>
      </c>
      <c r="J165" s="24">
        <f>Source!P111</f>
        <v>0</v>
      </c>
      <c r="K165" s="24"/>
    </row>
    <row r="166" spans="1:22" ht="14.25" x14ac:dyDescent="0.2">
      <c r="A166" s="20"/>
      <c r="B166" s="21"/>
      <c r="C166" s="21" t="s">
        <v>247</v>
      </c>
      <c r="D166" s="22" t="s">
        <v>248</v>
      </c>
      <c r="E166" s="9">
        <f>Source!AT111</f>
        <v>70</v>
      </c>
      <c r="F166" s="24"/>
      <c r="G166" s="23"/>
      <c r="H166" s="9"/>
      <c r="I166" s="9"/>
      <c r="J166" s="24">
        <f>SUM(R161:R165)</f>
        <v>355.06</v>
      </c>
      <c r="K166" s="24"/>
    </row>
    <row r="167" spans="1:22" ht="14.25" x14ac:dyDescent="0.2">
      <c r="A167" s="20"/>
      <c r="B167" s="21"/>
      <c r="C167" s="21" t="s">
        <v>249</v>
      </c>
      <c r="D167" s="22" t="s">
        <v>248</v>
      </c>
      <c r="E167" s="9">
        <f>Source!AU111</f>
        <v>10</v>
      </c>
      <c r="F167" s="24"/>
      <c r="G167" s="23"/>
      <c r="H167" s="9"/>
      <c r="I167" s="9"/>
      <c r="J167" s="24">
        <f>SUM(T161:T166)</f>
        <v>50.72</v>
      </c>
      <c r="K167" s="24"/>
    </row>
    <row r="168" spans="1:22" ht="14.25" x14ac:dyDescent="0.2">
      <c r="A168" s="20"/>
      <c r="B168" s="21"/>
      <c r="C168" s="21" t="s">
        <v>250</v>
      </c>
      <c r="D168" s="22" t="s">
        <v>248</v>
      </c>
      <c r="E168" s="9">
        <f>108</f>
        <v>108</v>
      </c>
      <c r="F168" s="24"/>
      <c r="G168" s="23"/>
      <c r="H168" s="9"/>
      <c r="I168" s="9"/>
      <c r="J168" s="24">
        <f>SUM(V161:V167)</f>
        <v>19.690000000000001</v>
      </c>
      <c r="K168" s="24"/>
    </row>
    <row r="169" spans="1:22" ht="14.25" x14ac:dyDescent="0.2">
      <c r="A169" s="20"/>
      <c r="B169" s="21"/>
      <c r="C169" s="21" t="s">
        <v>251</v>
      </c>
      <c r="D169" s="22" t="s">
        <v>252</v>
      </c>
      <c r="E169" s="9">
        <f>Source!AQ111</f>
        <v>0.77</v>
      </c>
      <c r="F169" s="24"/>
      <c r="G169" s="23" t="str">
        <f>Source!DI111</f>
        <v>)*2</v>
      </c>
      <c r="H169" s="9">
        <f>Source!AV111</f>
        <v>1</v>
      </c>
      <c r="I169" s="9"/>
      <c r="J169" s="24"/>
      <c r="K169" s="24">
        <f>Source!U111</f>
        <v>3.2340000000000004</v>
      </c>
    </row>
    <row r="170" spans="1:22" ht="15" x14ac:dyDescent="0.25">
      <c r="A170" s="27"/>
      <c r="B170" s="27"/>
      <c r="C170" s="27"/>
      <c r="D170" s="27"/>
      <c r="E170" s="27"/>
      <c r="F170" s="27"/>
      <c r="G170" s="27"/>
      <c r="H170" s="27"/>
      <c r="I170" s="47">
        <f>J162+J163+J165+J166+J167+J168</f>
        <v>976.30000000000018</v>
      </c>
      <c r="J170" s="47"/>
      <c r="K170" s="28">
        <f>IF(Source!I111&lt;&gt;0, ROUND(I170/Source!I111, 2), 0)</f>
        <v>464.9</v>
      </c>
      <c r="P170" s="26">
        <f>I170</f>
        <v>976.30000000000018</v>
      </c>
    </row>
    <row r="171" spans="1:22" ht="28.5" x14ac:dyDescent="0.2">
      <c r="A171" s="20" t="str">
        <f>Source!E112</f>
        <v>13</v>
      </c>
      <c r="B171" s="21" t="str">
        <f>Source!F112</f>
        <v>5.4-3405-12-1/1</v>
      </c>
      <c r="C171" s="21" t="str">
        <f>Source!G112</f>
        <v>Прополка газонов</v>
      </c>
      <c r="D171" s="22" t="str">
        <f>Source!H112</f>
        <v>100 м2</v>
      </c>
      <c r="E171" s="9">
        <f>Source!I112</f>
        <v>2.1</v>
      </c>
      <c r="F171" s="24"/>
      <c r="G171" s="23"/>
      <c r="H171" s="9"/>
      <c r="I171" s="9"/>
      <c r="J171" s="24"/>
      <c r="K171" s="24"/>
      <c r="Q171">
        <f>ROUND((Source!BZ112/100)*ROUND((Source!AF112*Source!AV112)*Source!I112, 2), 2)</f>
        <v>571.77</v>
      </c>
      <c r="R171">
        <f>Source!X112</f>
        <v>571.77</v>
      </c>
      <c r="S171">
        <f>ROUND((Source!CA112/100)*ROUND((Source!AF112*Source!AV112)*Source!I112, 2), 2)</f>
        <v>81.680000000000007</v>
      </c>
      <c r="T171">
        <f>Source!Y112</f>
        <v>81.680000000000007</v>
      </c>
      <c r="U171">
        <f>ROUND((175/100)*ROUND((Source!AE112*Source!AV112)*Source!I112, 2), 2)</f>
        <v>0</v>
      </c>
      <c r="V171">
        <f>ROUND((108/100)*ROUND(Source!CS112*Source!I112, 2), 2)</f>
        <v>0</v>
      </c>
    </row>
    <row r="172" spans="1:22" ht="14.25" x14ac:dyDescent="0.2">
      <c r="A172" s="20"/>
      <c r="B172" s="21"/>
      <c r="C172" s="21" t="s">
        <v>243</v>
      </c>
      <c r="D172" s="22"/>
      <c r="E172" s="9"/>
      <c r="F172" s="24">
        <f>Source!AO112</f>
        <v>388.96</v>
      </c>
      <c r="G172" s="23" t="str">
        <f>Source!DG112</f>
        <v/>
      </c>
      <c r="H172" s="9">
        <f>Source!AV112</f>
        <v>1</v>
      </c>
      <c r="I172" s="9">
        <f>IF(Source!BA112&lt;&gt; 0, Source!BA112, 1)</f>
        <v>1</v>
      </c>
      <c r="J172" s="24">
        <f>Source!S112</f>
        <v>816.82</v>
      </c>
      <c r="K172" s="24"/>
    </row>
    <row r="173" spans="1:22" ht="14.25" x14ac:dyDescent="0.2">
      <c r="A173" s="20"/>
      <c r="B173" s="21"/>
      <c r="C173" s="21" t="s">
        <v>244</v>
      </c>
      <c r="D173" s="22"/>
      <c r="E173" s="9"/>
      <c r="F173" s="24">
        <f>Source!AM112</f>
        <v>0</v>
      </c>
      <c r="G173" s="23" t="str">
        <f>Source!DE112</f>
        <v/>
      </c>
      <c r="H173" s="9">
        <f>Source!AV112</f>
        <v>1</v>
      </c>
      <c r="I173" s="9">
        <f>IF(Source!BB112&lt;&gt; 0, Source!BB112, 1)</f>
        <v>1</v>
      </c>
      <c r="J173" s="24">
        <f>Source!Q112</f>
        <v>0</v>
      </c>
      <c r="K173" s="24"/>
    </row>
    <row r="174" spans="1:22" ht="14.25" x14ac:dyDescent="0.2">
      <c r="A174" s="20"/>
      <c r="B174" s="21"/>
      <c r="C174" s="21" t="s">
        <v>245</v>
      </c>
      <c r="D174" s="22"/>
      <c r="E174" s="9"/>
      <c r="F174" s="24">
        <f>Source!AN112</f>
        <v>0</v>
      </c>
      <c r="G174" s="23" t="str">
        <f>Source!DF112</f>
        <v/>
      </c>
      <c r="H174" s="9">
        <f>Source!AV112</f>
        <v>1</v>
      </c>
      <c r="I174" s="9">
        <f>IF(Source!BS112&lt;&gt; 0, Source!BS112, 1)</f>
        <v>1</v>
      </c>
      <c r="J174" s="25">
        <f>Source!R112</f>
        <v>0</v>
      </c>
      <c r="K174" s="24"/>
    </row>
    <row r="175" spans="1:22" ht="14.25" x14ac:dyDescent="0.2">
      <c r="A175" s="20"/>
      <c r="B175" s="21"/>
      <c r="C175" s="21" t="s">
        <v>246</v>
      </c>
      <c r="D175" s="22"/>
      <c r="E175" s="9"/>
      <c r="F175" s="24">
        <f>Source!AL112</f>
        <v>0</v>
      </c>
      <c r="G175" s="23" t="str">
        <f>Source!DD112</f>
        <v/>
      </c>
      <c r="H175" s="9">
        <f>Source!AW112</f>
        <v>1</v>
      </c>
      <c r="I175" s="9">
        <f>IF(Source!BC112&lt;&gt; 0, Source!BC112, 1)</f>
        <v>1</v>
      </c>
      <c r="J175" s="24">
        <f>Source!P112</f>
        <v>0</v>
      </c>
      <c r="K175" s="24"/>
    </row>
    <row r="176" spans="1:22" ht="14.25" x14ac:dyDescent="0.2">
      <c r="A176" s="20"/>
      <c r="B176" s="21"/>
      <c r="C176" s="21" t="s">
        <v>247</v>
      </c>
      <c r="D176" s="22" t="s">
        <v>248</v>
      </c>
      <c r="E176" s="9">
        <f>Source!AT112</f>
        <v>70</v>
      </c>
      <c r="F176" s="24"/>
      <c r="G176" s="23"/>
      <c r="H176" s="9"/>
      <c r="I176" s="9"/>
      <c r="J176" s="24">
        <f>SUM(R171:R175)</f>
        <v>571.77</v>
      </c>
      <c r="K176" s="24"/>
    </row>
    <row r="177" spans="1:22" ht="14.25" x14ac:dyDescent="0.2">
      <c r="A177" s="20"/>
      <c r="B177" s="21"/>
      <c r="C177" s="21" t="s">
        <v>249</v>
      </c>
      <c r="D177" s="22" t="s">
        <v>248</v>
      </c>
      <c r="E177" s="9">
        <f>Source!AU112</f>
        <v>10</v>
      </c>
      <c r="F177" s="24"/>
      <c r="G177" s="23"/>
      <c r="H177" s="9"/>
      <c r="I177" s="9"/>
      <c r="J177" s="24">
        <f>SUM(T171:T176)</f>
        <v>81.680000000000007</v>
      </c>
      <c r="K177" s="24"/>
    </row>
    <row r="178" spans="1:22" ht="14.25" x14ac:dyDescent="0.2">
      <c r="A178" s="20"/>
      <c r="B178" s="21"/>
      <c r="C178" s="21" t="s">
        <v>250</v>
      </c>
      <c r="D178" s="22" t="s">
        <v>248</v>
      </c>
      <c r="E178" s="9">
        <f>108</f>
        <v>108</v>
      </c>
      <c r="F178" s="24"/>
      <c r="G178" s="23"/>
      <c r="H178" s="9"/>
      <c r="I178" s="9"/>
      <c r="J178" s="24">
        <f>SUM(V171:V177)</f>
        <v>0</v>
      </c>
      <c r="K178" s="24"/>
    </row>
    <row r="179" spans="1:22" ht="14.25" x14ac:dyDescent="0.2">
      <c r="A179" s="20"/>
      <c r="B179" s="21"/>
      <c r="C179" s="21" t="s">
        <v>251</v>
      </c>
      <c r="D179" s="22" t="s">
        <v>252</v>
      </c>
      <c r="E179" s="9">
        <f>Source!AQ112</f>
        <v>2.48</v>
      </c>
      <c r="F179" s="24"/>
      <c r="G179" s="23" t="str">
        <f>Source!DI112</f>
        <v/>
      </c>
      <c r="H179" s="9">
        <f>Source!AV112</f>
        <v>1</v>
      </c>
      <c r="I179" s="9"/>
      <c r="J179" s="24"/>
      <c r="K179" s="24">
        <f>Source!U112</f>
        <v>5.2080000000000002</v>
      </c>
    </row>
    <row r="180" spans="1:22" ht="15" x14ac:dyDescent="0.25">
      <c r="A180" s="27"/>
      <c r="B180" s="27"/>
      <c r="C180" s="27"/>
      <c r="D180" s="27"/>
      <c r="E180" s="27"/>
      <c r="F180" s="27"/>
      <c r="G180" s="27"/>
      <c r="H180" s="27"/>
      <c r="I180" s="47">
        <f>J172+J173+J175+J176+J177+J178</f>
        <v>1470.2700000000002</v>
      </c>
      <c r="J180" s="47"/>
      <c r="K180" s="28">
        <f>IF(Source!I112&lt;&gt;0, ROUND(I180/Source!I112, 2), 0)</f>
        <v>700.13</v>
      </c>
      <c r="P180" s="26">
        <f>I180</f>
        <v>1470.2700000000002</v>
      </c>
    </row>
    <row r="181" spans="1:22" ht="28.5" x14ac:dyDescent="0.2">
      <c r="A181" s="20" t="str">
        <f>Source!E113</f>
        <v>14</v>
      </c>
      <c r="B181" s="21" t="str">
        <f>Source!F113</f>
        <v>5.4-3405-7-1/1</v>
      </c>
      <c r="C181" s="21" t="str">
        <f>Source!G113</f>
        <v>Полив зеленых насаждений из шланга поливомоечной машины</v>
      </c>
      <c r="D181" s="22" t="str">
        <f>Source!H113</f>
        <v>м3</v>
      </c>
      <c r="E181" s="9">
        <f>Source!I113</f>
        <v>1.05</v>
      </c>
      <c r="F181" s="24"/>
      <c r="G181" s="23"/>
      <c r="H181" s="9"/>
      <c r="I181" s="9"/>
      <c r="J181" s="24"/>
      <c r="K181" s="24"/>
      <c r="Q181">
        <f>ROUND((Source!BZ113/100)*ROUND((Source!AF113*Source!AV113)*Source!I113, 2), 2)</f>
        <v>132.69999999999999</v>
      </c>
      <c r="R181">
        <f>Source!X113</f>
        <v>132.69999999999999</v>
      </c>
      <c r="S181">
        <f>ROUND((Source!CA113/100)*ROUND((Source!AF113*Source!AV113)*Source!I113, 2), 2)</f>
        <v>18.96</v>
      </c>
      <c r="T181">
        <f>Source!Y113</f>
        <v>18.96</v>
      </c>
      <c r="U181">
        <f>ROUND((175/100)*ROUND((Source!AE113*Source!AV113)*Source!I113, 2), 2)</f>
        <v>574.55999999999995</v>
      </c>
      <c r="V181">
        <f>ROUND((108/100)*ROUND(Source!CS113*Source!I113, 2), 2)</f>
        <v>354.59</v>
      </c>
    </row>
    <row r="182" spans="1:22" ht="14.25" x14ac:dyDescent="0.2">
      <c r="A182" s="20"/>
      <c r="B182" s="21"/>
      <c r="C182" s="21" t="s">
        <v>243</v>
      </c>
      <c r="D182" s="22"/>
      <c r="E182" s="9"/>
      <c r="F182" s="24">
        <f>Source!AO113</f>
        <v>60.18</v>
      </c>
      <c r="G182" s="23" t="str">
        <f>Source!DG113</f>
        <v>)*3</v>
      </c>
      <c r="H182" s="9">
        <f>Source!AV113</f>
        <v>1</v>
      </c>
      <c r="I182" s="9">
        <f>IF(Source!BA113&lt;&gt; 0, Source!BA113, 1)</f>
        <v>1</v>
      </c>
      <c r="J182" s="24">
        <f>Source!S113</f>
        <v>189.57</v>
      </c>
      <c r="K182" s="24"/>
    </row>
    <row r="183" spans="1:22" ht="14.25" x14ac:dyDescent="0.2">
      <c r="A183" s="20"/>
      <c r="B183" s="21"/>
      <c r="C183" s="21" t="s">
        <v>244</v>
      </c>
      <c r="D183" s="22"/>
      <c r="E183" s="9"/>
      <c r="F183" s="24">
        <f>Source!AM113</f>
        <v>490.66</v>
      </c>
      <c r="G183" s="23" t="str">
        <f>Source!DE113</f>
        <v>)*3</v>
      </c>
      <c r="H183" s="9">
        <f>Source!AV113</f>
        <v>1</v>
      </c>
      <c r="I183" s="9">
        <f>IF(Source!BB113&lt;&gt; 0, Source!BB113, 1)</f>
        <v>1</v>
      </c>
      <c r="J183" s="24">
        <f>Source!Q113</f>
        <v>1545.58</v>
      </c>
      <c r="K183" s="24"/>
    </row>
    <row r="184" spans="1:22" ht="14.25" x14ac:dyDescent="0.2">
      <c r="A184" s="20"/>
      <c r="B184" s="21"/>
      <c r="C184" s="21" t="s">
        <v>245</v>
      </c>
      <c r="D184" s="22"/>
      <c r="E184" s="9"/>
      <c r="F184" s="24">
        <f>Source!AN113</f>
        <v>104.23</v>
      </c>
      <c r="G184" s="23" t="str">
        <f>Source!DF113</f>
        <v>)*3</v>
      </c>
      <c r="H184" s="9">
        <f>Source!AV113</f>
        <v>1</v>
      </c>
      <c r="I184" s="9">
        <f>IF(Source!BS113&lt;&gt; 0, Source!BS113, 1)</f>
        <v>1</v>
      </c>
      <c r="J184" s="25">
        <f>Source!R113</f>
        <v>328.32</v>
      </c>
      <c r="K184" s="24"/>
    </row>
    <row r="185" spans="1:22" ht="14.25" x14ac:dyDescent="0.2">
      <c r="A185" s="20"/>
      <c r="B185" s="21"/>
      <c r="C185" s="21" t="s">
        <v>246</v>
      </c>
      <c r="D185" s="22"/>
      <c r="E185" s="9"/>
      <c r="F185" s="24">
        <f>Source!AL113</f>
        <v>29.98</v>
      </c>
      <c r="G185" s="23" t="str">
        <f>Source!DD113</f>
        <v>)*3</v>
      </c>
      <c r="H185" s="9">
        <f>Source!AW113</f>
        <v>1</v>
      </c>
      <c r="I185" s="9">
        <f>IF(Source!BC113&lt;&gt; 0, Source!BC113, 1)</f>
        <v>1</v>
      </c>
      <c r="J185" s="24">
        <f>Source!P113</f>
        <v>94.44</v>
      </c>
      <c r="K185" s="24"/>
    </row>
    <row r="186" spans="1:22" ht="14.25" x14ac:dyDescent="0.2">
      <c r="A186" s="20"/>
      <c r="B186" s="21"/>
      <c r="C186" s="21" t="s">
        <v>247</v>
      </c>
      <c r="D186" s="22" t="s">
        <v>248</v>
      </c>
      <c r="E186" s="9">
        <f>Source!AT113</f>
        <v>70</v>
      </c>
      <c r="F186" s="24"/>
      <c r="G186" s="23"/>
      <c r="H186" s="9"/>
      <c r="I186" s="9"/>
      <c r="J186" s="24">
        <f>SUM(R181:R185)</f>
        <v>132.69999999999999</v>
      </c>
      <c r="K186" s="24"/>
    </row>
    <row r="187" spans="1:22" ht="14.25" x14ac:dyDescent="0.2">
      <c r="A187" s="20"/>
      <c r="B187" s="21"/>
      <c r="C187" s="21" t="s">
        <v>249</v>
      </c>
      <c r="D187" s="22" t="s">
        <v>248</v>
      </c>
      <c r="E187" s="9">
        <f>Source!AU113</f>
        <v>10</v>
      </c>
      <c r="F187" s="24"/>
      <c r="G187" s="23"/>
      <c r="H187" s="9"/>
      <c r="I187" s="9"/>
      <c r="J187" s="24">
        <f>SUM(T181:T186)</f>
        <v>18.96</v>
      </c>
      <c r="K187" s="24"/>
    </row>
    <row r="188" spans="1:22" ht="14.25" x14ac:dyDescent="0.2">
      <c r="A188" s="20"/>
      <c r="B188" s="21"/>
      <c r="C188" s="21" t="s">
        <v>250</v>
      </c>
      <c r="D188" s="22" t="s">
        <v>248</v>
      </c>
      <c r="E188" s="9">
        <f>108</f>
        <v>108</v>
      </c>
      <c r="F188" s="24"/>
      <c r="G188" s="23"/>
      <c r="H188" s="9"/>
      <c r="I188" s="9"/>
      <c r="J188" s="24">
        <f>SUM(V181:V187)</f>
        <v>354.59</v>
      </c>
      <c r="K188" s="24"/>
    </row>
    <row r="189" spans="1:22" ht="14.25" x14ac:dyDescent="0.2">
      <c r="A189" s="20"/>
      <c r="B189" s="21"/>
      <c r="C189" s="21" t="s">
        <v>251</v>
      </c>
      <c r="D189" s="22" t="s">
        <v>252</v>
      </c>
      <c r="E189" s="9">
        <f>Source!AQ113</f>
        <v>0.56000000000000005</v>
      </c>
      <c r="F189" s="24"/>
      <c r="G189" s="23" t="str">
        <f>Source!DI113</f>
        <v>)*3</v>
      </c>
      <c r="H189" s="9">
        <f>Source!AV113</f>
        <v>1</v>
      </c>
      <c r="I189" s="9"/>
      <c r="J189" s="24"/>
      <c r="K189" s="24">
        <f>Source!U113</f>
        <v>1.7640000000000002</v>
      </c>
    </row>
    <row r="190" spans="1:22" ht="15" x14ac:dyDescent="0.25">
      <c r="A190" s="27"/>
      <c r="B190" s="27"/>
      <c r="C190" s="27"/>
      <c r="D190" s="27"/>
      <c r="E190" s="27"/>
      <c r="F190" s="27"/>
      <c r="G190" s="27"/>
      <c r="H190" s="27"/>
      <c r="I190" s="47">
        <f>J182+J183+J185+J186+J187+J188</f>
        <v>2335.84</v>
      </c>
      <c r="J190" s="47"/>
      <c r="K190" s="28">
        <f>IF(Source!I113&lt;&gt;0, ROUND(I190/Source!I113, 2), 0)</f>
        <v>2224.61</v>
      </c>
      <c r="P190" s="26">
        <f>I190</f>
        <v>2335.84</v>
      </c>
    </row>
    <row r="191" spans="1:22" ht="28.5" x14ac:dyDescent="0.2">
      <c r="A191" s="20" t="str">
        <f>Source!E114</f>
        <v>15</v>
      </c>
      <c r="B191" s="21" t="str">
        <f>Source!F114</f>
        <v>5.3-1101-13-1/1</v>
      </c>
      <c r="C191" s="21" t="str">
        <f>Source!G114</f>
        <v>Подметание вручную дорожек и площадок с твердым покрытием</v>
      </c>
      <c r="D191" s="22" t="str">
        <f>Source!H114</f>
        <v>100 м2</v>
      </c>
      <c r="E191" s="9">
        <f>Source!I114</f>
        <v>7.9</v>
      </c>
      <c r="F191" s="24"/>
      <c r="G191" s="23"/>
      <c r="H191" s="9"/>
      <c r="I191" s="9"/>
      <c r="J191" s="24"/>
      <c r="K191" s="24"/>
      <c r="Q191">
        <f>ROUND((Source!BZ114/100)*ROUND((Source!AF114*Source!AV114)*Source!I114, 2), 2)</f>
        <v>242.88</v>
      </c>
      <c r="R191">
        <f>Source!X114</f>
        <v>242.88</v>
      </c>
      <c r="S191">
        <f>ROUND((Source!CA114/100)*ROUND((Source!AF114*Source!AV114)*Source!I114, 2), 2)</f>
        <v>34.700000000000003</v>
      </c>
      <c r="T191">
        <f>Source!Y114</f>
        <v>34.700000000000003</v>
      </c>
      <c r="U191">
        <f>ROUND((175/100)*ROUND((Source!AE114*Source!AV114)*Source!I114, 2), 2)</f>
        <v>0</v>
      </c>
      <c r="V191">
        <f>ROUND((108/100)*ROUND(Source!CS114*Source!I114, 2), 2)</f>
        <v>0</v>
      </c>
    </row>
    <row r="192" spans="1:22" ht="14.25" x14ac:dyDescent="0.2">
      <c r="A192" s="20"/>
      <c r="B192" s="21"/>
      <c r="C192" s="21" t="s">
        <v>243</v>
      </c>
      <c r="D192" s="22"/>
      <c r="E192" s="9"/>
      <c r="F192" s="24">
        <f>Source!AO114</f>
        <v>21.96</v>
      </c>
      <c r="G192" s="23" t="str">
        <f>Source!DG114</f>
        <v>)*2</v>
      </c>
      <c r="H192" s="9">
        <f>Source!AV114</f>
        <v>1</v>
      </c>
      <c r="I192" s="9">
        <f>IF(Source!BA114&lt;&gt; 0, Source!BA114, 1)</f>
        <v>1</v>
      </c>
      <c r="J192" s="24">
        <f>Source!S114</f>
        <v>346.97</v>
      </c>
      <c r="K192" s="24"/>
    </row>
    <row r="193" spans="1:22" ht="14.25" x14ac:dyDescent="0.2">
      <c r="A193" s="20"/>
      <c r="B193" s="21"/>
      <c r="C193" s="21" t="s">
        <v>244</v>
      </c>
      <c r="D193" s="22"/>
      <c r="E193" s="9"/>
      <c r="F193" s="24">
        <f>Source!AM114</f>
        <v>0</v>
      </c>
      <c r="G193" s="23" t="str">
        <f>Source!DE114</f>
        <v>)*2</v>
      </c>
      <c r="H193" s="9">
        <f>Source!AV114</f>
        <v>1</v>
      </c>
      <c r="I193" s="9">
        <f>IF(Source!BB114&lt;&gt; 0, Source!BB114, 1)</f>
        <v>1</v>
      </c>
      <c r="J193" s="24">
        <f>Source!Q114</f>
        <v>0</v>
      </c>
      <c r="K193" s="24"/>
    </row>
    <row r="194" spans="1:22" ht="14.25" x14ac:dyDescent="0.2">
      <c r="A194" s="20"/>
      <c r="B194" s="21"/>
      <c r="C194" s="21" t="s">
        <v>245</v>
      </c>
      <c r="D194" s="22"/>
      <c r="E194" s="9"/>
      <c r="F194" s="24">
        <f>Source!AN114</f>
        <v>0</v>
      </c>
      <c r="G194" s="23" t="str">
        <f>Source!DF114</f>
        <v>)*2</v>
      </c>
      <c r="H194" s="9">
        <f>Source!AV114</f>
        <v>1</v>
      </c>
      <c r="I194" s="9">
        <f>IF(Source!BS114&lt;&gt; 0, Source!BS114, 1)</f>
        <v>1</v>
      </c>
      <c r="J194" s="25">
        <f>Source!R114</f>
        <v>0</v>
      </c>
      <c r="K194" s="24"/>
    </row>
    <row r="195" spans="1:22" ht="14.25" x14ac:dyDescent="0.2">
      <c r="A195" s="20"/>
      <c r="B195" s="21"/>
      <c r="C195" s="21" t="s">
        <v>246</v>
      </c>
      <c r="D195" s="22"/>
      <c r="E195" s="9"/>
      <c r="F195" s="24">
        <f>Source!AL114</f>
        <v>0</v>
      </c>
      <c r="G195" s="23" t="str">
        <f>Source!DD114</f>
        <v>)*2</v>
      </c>
      <c r="H195" s="9">
        <f>Source!AW114</f>
        <v>1</v>
      </c>
      <c r="I195" s="9">
        <f>IF(Source!BC114&lt;&gt; 0, Source!BC114, 1)</f>
        <v>1</v>
      </c>
      <c r="J195" s="24">
        <f>Source!P114</f>
        <v>0</v>
      </c>
      <c r="K195" s="24"/>
    </row>
    <row r="196" spans="1:22" ht="14.25" x14ac:dyDescent="0.2">
      <c r="A196" s="20"/>
      <c r="B196" s="21"/>
      <c r="C196" s="21" t="s">
        <v>247</v>
      </c>
      <c r="D196" s="22" t="s">
        <v>248</v>
      </c>
      <c r="E196" s="9">
        <f>Source!AT114</f>
        <v>70</v>
      </c>
      <c r="F196" s="24"/>
      <c r="G196" s="23"/>
      <c r="H196" s="9"/>
      <c r="I196" s="9"/>
      <c r="J196" s="24">
        <f>SUM(R191:R195)</f>
        <v>242.88</v>
      </c>
      <c r="K196" s="24"/>
    </row>
    <row r="197" spans="1:22" ht="14.25" x14ac:dyDescent="0.2">
      <c r="A197" s="20"/>
      <c r="B197" s="21"/>
      <c r="C197" s="21" t="s">
        <v>249</v>
      </c>
      <c r="D197" s="22" t="s">
        <v>248</v>
      </c>
      <c r="E197" s="9">
        <f>Source!AU114</f>
        <v>10</v>
      </c>
      <c r="F197" s="24"/>
      <c r="G197" s="23"/>
      <c r="H197" s="9"/>
      <c r="I197" s="9"/>
      <c r="J197" s="24">
        <f>SUM(T191:T196)</f>
        <v>34.700000000000003</v>
      </c>
      <c r="K197" s="24"/>
    </row>
    <row r="198" spans="1:22" ht="14.25" x14ac:dyDescent="0.2">
      <c r="A198" s="20"/>
      <c r="B198" s="21"/>
      <c r="C198" s="21" t="s">
        <v>250</v>
      </c>
      <c r="D198" s="22" t="s">
        <v>248</v>
      </c>
      <c r="E198" s="9">
        <f>108</f>
        <v>108</v>
      </c>
      <c r="F198" s="24"/>
      <c r="G198" s="23"/>
      <c r="H198" s="9"/>
      <c r="I198" s="9"/>
      <c r="J198" s="24">
        <f>SUM(V191:V197)</f>
        <v>0</v>
      </c>
      <c r="K198" s="24"/>
    </row>
    <row r="199" spans="1:22" ht="14.25" x14ac:dyDescent="0.2">
      <c r="A199" s="20"/>
      <c r="B199" s="21"/>
      <c r="C199" s="21" t="s">
        <v>251</v>
      </c>
      <c r="D199" s="22" t="s">
        <v>252</v>
      </c>
      <c r="E199" s="9">
        <f>Source!AQ114</f>
        <v>0.14000000000000001</v>
      </c>
      <c r="F199" s="24"/>
      <c r="G199" s="23" t="str">
        <f>Source!DI114</f>
        <v>)*2</v>
      </c>
      <c r="H199" s="9">
        <f>Source!AV114</f>
        <v>1</v>
      </c>
      <c r="I199" s="9"/>
      <c r="J199" s="24"/>
      <c r="K199" s="24">
        <f>Source!U114</f>
        <v>2.2120000000000002</v>
      </c>
    </row>
    <row r="200" spans="1:22" ht="15" x14ac:dyDescent="0.25">
      <c r="A200" s="27"/>
      <c r="B200" s="27"/>
      <c r="C200" s="27"/>
      <c r="D200" s="27"/>
      <c r="E200" s="27"/>
      <c r="F200" s="27"/>
      <c r="G200" s="27"/>
      <c r="H200" s="27"/>
      <c r="I200" s="47">
        <f>J192+J193+J195+J196+J197+J198</f>
        <v>624.55000000000007</v>
      </c>
      <c r="J200" s="47"/>
      <c r="K200" s="28">
        <f>IF(Source!I114&lt;&gt;0, ROUND(I200/Source!I114, 2), 0)</f>
        <v>79.06</v>
      </c>
      <c r="P200" s="26">
        <f>I200</f>
        <v>624.55000000000007</v>
      </c>
    </row>
    <row r="202" spans="1:22" ht="15" x14ac:dyDescent="0.25">
      <c r="A202" s="50" t="str">
        <f>CONCATENATE("Итого по разделу: ",IF(Source!G116&lt;&gt;"Новый раздел", Source!G116, ""))</f>
        <v>Итого по разделу: Июнь</v>
      </c>
      <c r="B202" s="50"/>
      <c r="C202" s="50"/>
      <c r="D202" s="50"/>
      <c r="E202" s="50"/>
      <c r="F202" s="50"/>
      <c r="G202" s="50"/>
      <c r="H202" s="50"/>
      <c r="I202" s="48">
        <f>SUM(P160:P201)</f>
        <v>5406.9600000000009</v>
      </c>
      <c r="J202" s="49"/>
      <c r="K202" s="30"/>
    </row>
    <row r="205" spans="1:22" ht="16.5" x14ac:dyDescent="0.25">
      <c r="A205" s="51" t="str">
        <f>CONCATENATE("Раздел: ",IF(Source!G145&lt;&gt;"Новый раздел", Source!G145, ""))</f>
        <v>Раздел: Июль</v>
      </c>
      <c r="B205" s="51"/>
      <c r="C205" s="51"/>
      <c r="D205" s="51"/>
      <c r="E205" s="51"/>
      <c r="F205" s="51"/>
      <c r="G205" s="51"/>
      <c r="H205" s="51"/>
      <c r="I205" s="51"/>
      <c r="J205" s="51"/>
      <c r="K205" s="51"/>
    </row>
    <row r="206" spans="1:22" ht="28.5" x14ac:dyDescent="0.2">
      <c r="A206" s="20" t="str">
        <f>Source!E149</f>
        <v>16</v>
      </c>
      <c r="B206" s="21" t="str">
        <f>Source!F149</f>
        <v>5.4-3405-12-7/1</v>
      </c>
      <c r="C206" s="21" t="str">
        <f>Source!G149</f>
        <v>Выкашивание газонов партерных и обыкновенных моторной косилкой</v>
      </c>
      <c r="D206" s="22" t="str">
        <f>Source!H149</f>
        <v>100 м2</v>
      </c>
      <c r="E206" s="9">
        <f>Source!I149</f>
        <v>2.1</v>
      </c>
      <c r="F206" s="24"/>
      <c r="G206" s="23"/>
      <c r="H206" s="9"/>
      <c r="I206" s="9"/>
      <c r="J206" s="24"/>
      <c r="K206" s="24"/>
      <c r="Q206">
        <f>ROUND((Source!BZ149/100)*ROUND((Source!AF149*Source!AV149)*Source!I149, 2), 2)</f>
        <v>355.06</v>
      </c>
      <c r="R206">
        <f>Source!X149</f>
        <v>355.06</v>
      </c>
      <c r="S206">
        <f>ROUND((Source!CA149/100)*ROUND((Source!AF149*Source!AV149)*Source!I149, 2), 2)</f>
        <v>50.72</v>
      </c>
      <c r="T206">
        <f>Source!Y149</f>
        <v>50.72</v>
      </c>
      <c r="U206">
        <f>ROUND((175/100)*ROUND((Source!AE149*Source!AV149)*Source!I149, 2), 2)</f>
        <v>31.9</v>
      </c>
      <c r="V206">
        <f>ROUND((108/100)*ROUND(Source!CS149*Source!I149, 2), 2)</f>
        <v>19.690000000000001</v>
      </c>
    </row>
    <row r="207" spans="1:22" ht="14.25" x14ac:dyDescent="0.2">
      <c r="A207" s="20"/>
      <c r="B207" s="21"/>
      <c r="C207" s="21" t="s">
        <v>243</v>
      </c>
      <c r="D207" s="22"/>
      <c r="E207" s="9"/>
      <c r="F207" s="24">
        <f>Source!AO149</f>
        <v>120.77</v>
      </c>
      <c r="G207" s="23" t="str">
        <f>Source!DG149</f>
        <v>)*2</v>
      </c>
      <c r="H207" s="9">
        <f>Source!AV149</f>
        <v>1</v>
      </c>
      <c r="I207" s="9">
        <f>IF(Source!BA149&lt;&gt; 0, Source!BA149, 1)</f>
        <v>1</v>
      </c>
      <c r="J207" s="24">
        <f>Source!S149</f>
        <v>507.23</v>
      </c>
      <c r="K207" s="24"/>
    </row>
    <row r="208" spans="1:22" ht="14.25" x14ac:dyDescent="0.2">
      <c r="A208" s="20"/>
      <c r="B208" s="21"/>
      <c r="C208" s="21" t="s">
        <v>244</v>
      </c>
      <c r="D208" s="22"/>
      <c r="E208" s="9"/>
      <c r="F208" s="24">
        <f>Source!AM149</f>
        <v>10.38</v>
      </c>
      <c r="G208" s="23" t="str">
        <f>Source!DE149</f>
        <v>)*2</v>
      </c>
      <c r="H208" s="9">
        <f>Source!AV149</f>
        <v>1</v>
      </c>
      <c r="I208" s="9">
        <f>IF(Source!BB149&lt;&gt; 0, Source!BB149, 1)</f>
        <v>1</v>
      </c>
      <c r="J208" s="24">
        <f>Source!Q149</f>
        <v>43.6</v>
      </c>
      <c r="K208" s="24"/>
    </row>
    <row r="209" spans="1:22" ht="14.25" x14ac:dyDescent="0.2">
      <c r="A209" s="20"/>
      <c r="B209" s="21"/>
      <c r="C209" s="21" t="s">
        <v>245</v>
      </c>
      <c r="D209" s="22"/>
      <c r="E209" s="9"/>
      <c r="F209" s="24">
        <f>Source!AN149</f>
        <v>4.34</v>
      </c>
      <c r="G209" s="23" t="str">
        <f>Source!DF149</f>
        <v>)*2</v>
      </c>
      <c r="H209" s="9">
        <f>Source!AV149</f>
        <v>1</v>
      </c>
      <c r="I209" s="9">
        <f>IF(Source!BS149&lt;&gt; 0, Source!BS149, 1)</f>
        <v>1</v>
      </c>
      <c r="J209" s="25">
        <f>Source!R149</f>
        <v>18.23</v>
      </c>
      <c r="K209" s="24"/>
    </row>
    <row r="210" spans="1:22" ht="14.25" x14ac:dyDescent="0.2">
      <c r="A210" s="20"/>
      <c r="B210" s="21"/>
      <c r="C210" s="21" t="s">
        <v>246</v>
      </c>
      <c r="D210" s="22"/>
      <c r="E210" s="9"/>
      <c r="F210" s="24">
        <f>Source!AL149</f>
        <v>0</v>
      </c>
      <c r="G210" s="23" t="str">
        <f>Source!DD149</f>
        <v>)*2</v>
      </c>
      <c r="H210" s="9">
        <f>Source!AW149</f>
        <v>1</v>
      </c>
      <c r="I210" s="9">
        <f>IF(Source!BC149&lt;&gt; 0, Source!BC149, 1)</f>
        <v>1</v>
      </c>
      <c r="J210" s="24">
        <f>Source!P149</f>
        <v>0</v>
      </c>
      <c r="K210" s="24"/>
    </row>
    <row r="211" spans="1:22" ht="14.25" x14ac:dyDescent="0.2">
      <c r="A211" s="20"/>
      <c r="B211" s="21"/>
      <c r="C211" s="21" t="s">
        <v>247</v>
      </c>
      <c r="D211" s="22" t="s">
        <v>248</v>
      </c>
      <c r="E211" s="9">
        <f>Source!AT149</f>
        <v>70</v>
      </c>
      <c r="F211" s="24"/>
      <c r="G211" s="23"/>
      <c r="H211" s="9"/>
      <c r="I211" s="9"/>
      <c r="J211" s="24">
        <f>SUM(R206:R210)</f>
        <v>355.06</v>
      </c>
      <c r="K211" s="24"/>
    </row>
    <row r="212" spans="1:22" ht="14.25" x14ac:dyDescent="0.2">
      <c r="A212" s="20"/>
      <c r="B212" s="21"/>
      <c r="C212" s="21" t="s">
        <v>249</v>
      </c>
      <c r="D212" s="22" t="s">
        <v>248</v>
      </c>
      <c r="E212" s="9">
        <f>Source!AU149</f>
        <v>10</v>
      </c>
      <c r="F212" s="24"/>
      <c r="G212" s="23"/>
      <c r="H212" s="9"/>
      <c r="I212" s="9"/>
      <c r="J212" s="24">
        <f>SUM(T206:T211)</f>
        <v>50.72</v>
      </c>
      <c r="K212" s="24"/>
    </row>
    <row r="213" spans="1:22" ht="14.25" x14ac:dyDescent="0.2">
      <c r="A213" s="20"/>
      <c r="B213" s="21"/>
      <c r="C213" s="21" t="s">
        <v>250</v>
      </c>
      <c r="D213" s="22" t="s">
        <v>248</v>
      </c>
      <c r="E213" s="9">
        <f>108</f>
        <v>108</v>
      </c>
      <c r="F213" s="24"/>
      <c r="G213" s="23"/>
      <c r="H213" s="9"/>
      <c r="I213" s="9"/>
      <c r="J213" s="24">
        <f>SUM(V206:V212)</f>
        <v>19.690000000000001</v>
      </c>
      <c r="K213" s="24"/>
    </row>
    <row r="214" spans="1:22" ht="14.25" x14ac:dyDescent="0.2">
      <c r="A214" s="20"/>
      <c r="B214" s="21"/>
      <c r="C214" s="21" t="s">
        <v>251</v>
      </c>
      <c r="D214" s="22" t="s">
        <v>252</v>
      </c>
      <c r="E214" s="9">
        <f>Source!AQ149</f>
        <v>0.77</v>
      </c>
      <c r="F214" s="24"/>
      <c r="G214" s="23" t="str">
        <f>Source!DI149</f>
        <v>)*2</v>
      </c>
      <c r="H214" s="9">
        <f>Source!AV149</f>
        <v>1</v>
      </c>
      <c r="I214" s="9"/>
      <c r="J214" s="24"/>
      <c r="K214" s="24">
        <f>Source!U149</f>
        <v>3.2340000000000004</v>
      </c>
    </row>
    <row r="215" spans="1:22" ht="15" x14ac:dyDescent="0.25">
      <c r="A215" s="27"/>
      <c r="B215" s="27"/>
      <c r="C215" s="27"/>
      <c r="D215" s="27"/>
      <c r="E215" s="27"/>
      <c r="F215" s="27"/>
      <c r="G215" s="27"/>
      <c r="H215" s="27"/>
      <c r="I215" s="47">
        <f>J207+J208+J210+J211+J212+J213</f>
        <v>976.30000000000018</v>
      </c>
      <c r="J215" s="47"/>
      <c r="K215" s="28">
        <f>IF(Source!I149&lt;&gt;0, ROUND(I215/Source!I149, 2), 0)</f>
        <v>464.9</v>
      </c>
      <c r="P215" s="26">
        <f>I215</f>
        <v>976.30000000000018</v>
      </c>
    </row>
    <row r="216" spans="1:22" ht="28.5" x14ac:dyDescent="0.2">
      <c r="A216" s="20" t="str">
        <f>Source!E150</f>
        <v>17</v>
      </c>
      <c r="B216" s="21" t="str">
        <f>Source!F150</f>
        <v>5.4-3405-7-1/1</v>
      </c>
      <c r="C216" s="21" t="str">
        <f>Source!G150</f>
        <v>Полив зеленых насаждений из шланга поливомоечной машины</v>
      </c>
      <c r="D216" s="22" t="str">
        <f>Source!H150</f>
        <v>м3</v>
      </c>
      <c r="E216" s="9">
        <f>Source!I150</f>
        <v>1.05</v>
      </c>
      <c r="F216" s="24"/>
      <c r="G216" s="23"/>
      <c r="H216" s="9"/>
      <c r="I216" s="9"/>
      <c r="J216" s="24"/>
      <c r="K216" s="24"/>
      <c r="Q216">
        <f>ROUND((Source!BZ150/100)*ROUND((Source!AF150*Source!AV150)*Source!I150, 2), 2)</f>
        <v>132.69999999999999</v>
      </c>
      <c r="R216">
        <f>Source!X150</f>
        <v>132.69999999999999</v>
      </c>
      <c r="S216">
        <f>ROUND((Source!CA150/100)*ROUND((Source!AF150*Source!AV150)*Source!I150, 2), 2)</f>
        <v>18.96</v>
      </c>
      <c r="T216">
        <f>Source!Y150</f>
        <v>18.96</v>
      </c>
      <c r="U216">
        <f>ROUND((175/100)*ROUND((Source!AE150*Source!AV150)*Source!I150, 2), 2)</f>
        <v>574.55999999999995</v>
      </c>
      <c r="V216">
        <f>ROUND((108/100)*ROUND(Source!CS150*Source!I150, 2), 2)</f>
        <v>354.59</v>
      </c>
    </row>
    <row r="217" spans="1:22" ht="14.25" x14ac:dyDescent="0.2">
      <c r="A217" s="20"/>
      <c r="B217" s="21"/>
      <c r="C217" s="21" t="s">
        <v>243</v>
      </c>
      <c r="D217" s="22"/>
      <c r="E217" s="9"/>
      <c r="F217" s="24">
        <f>Source!AO150</f>
        <v>60.18</v>
      </c>
      <c r="G217" s="23" t="str">
        <f>Source!DG150</f>
        <v>)*3</v>
      </c>
      <c r="H217" s="9">
        <f>Source!AV150</f>
        <v>1</v>
      </c>
      <c r="I217" s="9">
        <f>IF(Source!BA150&lt;&gt; 0, Source!BA150, 1)</f>
        <v>1</v>
      </c>
      <c r="J217" s="24">
        <f>Source!S150</f>
        <v>189.57</v>
      </c>
      <c r="K217" s="24"/>
    </row>
    <row r="218" spans="1:22" ht="14.25" x14ac:dyDescent="0.2">
      <c r="A218" s="20"/>
      <c r="B218" s="21"/>
      <c r="C218" s="21" t="s">
        <v>244</v>
      </c>
      <c r="D218" s="22"/>
      <c r="E218" s="9"/>
      <c r="F218" s="24">
        <f>Source!AM150</f>
        <v>490.66</v>
      </c>
      <c r="G218" s="23" t="str">
        <f>Source!DE150</f>
        <v>)*3</v>
      </c>
      <c r="H218" s="9">
        <f>Source!AV150</f>
        <v>1</v>
      </c>
      <c r="I218" s="9">
        <f>IF(Source!BB150&lt;&gt; 0, Source!BB150, 1)</f>
        <v>1</v>
      </c>
      <c r="J218" s="24">
        <f>Source!Q150</f>
        <v>1545.58</v>
      </c>
      <c r="K218" s="24"/>
    </row>
    <row r="219" spans="1:22" ht="14.25" x14ac:dyDescent="0.2">
      <c r="A219" s="20"/>
      <c r="B219" s="21"/>
      <c r="C219" s="21" t="s">
        <v>245</v>
      </c>
      <c r="D219" s="22"/>
      <c r="E219" s="9"/>
      <c r="F219" s="24">
        <f>Source!AN150</f>
        <v>104.23</v>
      </c>
      <c r="G219" s="23" t="str">
        <f>Source!DF150</f>
        <v>)*3</v>
      </c>
      <c r="H219" s="9">
        <f>Source!AV150</f>
        <v>1</v>
      </c>
      <c r="I219" s="9">
        <f>IF(Source!BS150&lt;&gt; 0, Source!BS150, 1)</f>
        <v>1</v>
      </c>
      <c r="J219" s="25">
        <f>Source!R150</f>
        <v>328.32</v>
      </c>
      <c r="K219" s="24"/>
    </row>
    <row r="220" spans="1:22" ht="14.25" x14ac:dyDescent="0.2">
      <c r="A220" s="20"/>
      <c r="B220" s="21"/>
      <c r="C220" s="21" t="s">
        <v>246</v>
      </c>
      <c r="D220" s="22"/>
      <c r="E220" s="9"/>
      <c r="F220" s="24">
        <f>Source!AL150</f>
        <v>29.98</v>
      </c>
      <c r="G220" s="23" t="str">
        <f>Source!DD150</f>
        <v>)*3</v>
      </c>
      <c r="H220" s="9">
        <f>Source!AW150</f>
        <v>1</v>
      </c>
      <c r="I220" s="9">
        <f>IF(Source!BC150&lt;&gt; 0, Source!BC150, 1)</f>
        <v>1</v>
      </c>
      <c r="J220" s="24">
        <f>Source!P150</f>
        <v>94.44</v>
      </c>
      <c r="K220" s="24"/>
    </row>
    <row r="221" spans="1:22" ht="14.25" x14ac:dyDescent="0.2">
      <c r="A221" s="20"/>
      <c r="B221" s="21"/>
      <c r="C221" s="21" t="s">
        <v>247</v>
      </c>
      <c r="D221" s="22" t="s">
        <v>248</v>
      </c>
      <c r="E221" s="9">
        <f>Source!AT150</f>
        <v>70</v>
      </c>
      <c r="F221" s="24"/>
      <c r="G221" s="23"/>
      <c r="H221" s="9"/>
      <c r="I221" s="9"/>
      <c r="J221" s="24">
        <f>SUM(R216:R220)</f>
        <v>132.69999999999999</v>
      </c>
      <c r="K221" s="24"/>
    </row>
    <row r="222" spans="1:22" ht="14.25" x14ac:dyDescent="0.2">
      <c r="A222" s="20"/>
      <c r="B222" s="21"/>
      <c r="C222" s="21" t="s">
        <v>249</v>
      </c>
      <c r="D222" s="22" t="s">
        <v>248</v>
      </c>
      <c r="E222" s="9">
        <f>Source!AU150</f>
        <v>10</v>
      </c>
      <c r="F222" s="24"/>
      <c r="G222" s="23"/>
      <c r="H222" s="9"/>
      <c r="I222" s="9"/>
      <c r="J222" s="24">
        <f>SUM(T216:T221)</f>
        <v>18.96</v>
      </c>
      <c r="K222" s="24"/>
    </row>
    <row r="223" spans="1:22" ht="14.25" x14ac:dyDescent="0.2">
      <c r="A223" s="20"/>
      <c r="B223" s="21"/>
      <c r="C223" s="21" t="s">
        <v>250</v>
      </c>
      <c r="D223" s="22" t="s">
        <v>248</v>
      </c>
      <c r="E223" s="9">
        <f>108</f>
        <v>108</v>
      </c>
      <c r="F223" s="24"/>
      <c r="G223" s="23"/>
      <c r="H223" s="9"/>
      <c r="I223" s="9"/>
      <c r="J223" s="24">
        <f>SUM(V216:V222)</f>
        <v>354.59</v>
      </c>
      <c r="K223" s="24"/>
    </row>
    <row r="224" spans="1:22" ht="14.25" x14ac:dyDescent="0.2">
      <c r="A224" s="20"/>
      <c r="B224" s="21"/>
      <c r="C224" s="21" t="s">
        <v>251</v>
      </c>
      <c r="D224" s="22" t="s">
        <v>252</v>
      </c>
      <c r="E224" s="9">
        <f>Source!AQ150</f>
        <v>0.56000000000000005</v>
      </c>
      <c r="F224" s="24"/>
      <c r="G224" s="23" t="str">
        <f>Source!DI150</f>
        <v>)*3</v>
      </c>
      <c r="H224" s="9">
        <f>Source!AV150</f>
        <v>1</v>
      </c>
      <c r="I224" s="9"/>
      <c r="J224" s="24"/>
      <c r="K224" s="24">
        <f>Source!U150</f>
        <v>1.7640000000000002</v>
      </c>
    </row>
    <row r="225" spans="1:22" ht="15" x14ac:dyDescent="0.25">
      <c r="A225" s="27"/>
      <c r="B225" s="27"/>
      <c r="C225" s="27"/>
      <c r="D225" s="27"/>
      <c r="E225" s="27"/>
      <c r="F225" s="27"/>
      <c r="G225" s="27"/>
      <c r="H225" s="27"/>
      <c r="I225" s="47">
        <f>J217+J218+J220+J221+J222+J223</f>
        <v>2335.84</v>
      </c>
      <c r="J225" s="47"/>
      <c r="K225" s="28">
        <f>IF(Source!I150&lt;&gt;0, ROUND(I225/Source!I150, 2), 0)</f>
        <v>2224.61</v>
      </c>
      <c r="P225" s="26">
        <f>I225</f>
        <v>2335.84</v>
      </c>
    </row>
    <row r="226" spans="1:22" ht="28.5" x14ac:dyDescent="0.2">
      <c r="A226" s="20" t="str">
        <f>Source!E151</f>
        <v>18</v>
      </c>
      <c r="B226" s="21" t="str">
        <f>Source!F151</f>
        <v>5.3-1101-13-1/1</v>
      </c>
      <c r="C226" s="21" t="str">
        <f>Source!G151</f>
        <v>Подметание вручную дорожек и площадок с твердым покрытием</v>
      </c>
      <c r="D226" s="22" t="str">
        <f>Source!H151</f>
        <v>100 м2</v>
      </c>
      <c r="E226" s="9">
        <f>Source!I151</f>
        <v>7.9</v>
      </c>
      <c r="F226" s="24"/>
      <c r="G226" s="23"/>
      <c r="H226" s="9"/>
      <c r="I226" s="9"/>
      <c r="J226" s="24"/>
      <c r="K226" s="24"/>
      <c r="Q226">
        <f>ROUND((Source!BZ151/100)*ROUND((Source!AF151*Source!AV151)*Source!I151, 2), 2)</f>
        <v>242.88</v>
      </c>
      <c r="R226">
        <f>Source!X151</f>
        <v>242.88</v>
      </c>
      <c r="S226">
        <f>ROUND((Source!CA151/100)*ROUND((Source!AF151*Source!AV151)*Source!I151, 2), 2)</f>
        <v>34.700000000000003</v>
      </c>
      <c r="T226">
        <f>Source!Y151</f>
        <v>34.700000000000003</v>
      </c>
      <c r="U226">
        <f>ROUND((175/100)*ROUND((Source!AE151*Source!AV151)*Source!I151, 2), 2)</f>
        <v>0</v>
      </c>
      <c r="V226">
        <f>ROUND((108/100)*ROUND(Source!CS151*Source!I151, 2), 2)</f>
        <v>0</v>
      </c>
    </row>
    <row r="227" spans="1:22" ht="14.25" x14ac:dyDescent="0.2">
      <c r="A227" s="20"/>
      <c r="B227" s="21"/>
      <c r="C227" s="21" t="s">
        <v>243</v>
      </c>
      <c r="D227" s="22"/>
      <c r="E227" s="9"/>
      <c r="F227" s="24">
        <f>Source!AO151</f>
        <v>21.96</v>
      </c>
      <c r="G227" s="23" t="str">
        <f>Source!DG151</f>
        <v>)*2</v>
      </c>
      <c r="H227" s="9">
        <f>Source!AV151</f>
        <v>1</v>
      </c>
      <c r="I227" s="9">
        <f>IF(Source!BA151&lt;&gt; 0, Source!BA151, 1)</f>
        <v>1</v>
      </c>
      <c r="J227" s="24">
        <f>Source!S151</f>
        <v>346.97</v>
      </c>
      <c r="K227" s="24"/>
    </row>
    <row r="228" spans="1:22" ht="14.25" x14ac:dyDescent="0.2">
      <c r="A228" s="20"/>
      <c r="B228" s="21"/>
      <c r="C228" s="21" t="s">
        <v>244</v>
      </c>
      <c r="D228" s="22"/>
      <c r="E228" s="9"/>
      <c r="F228" s="24">
        <f>Source!AM151</f>
        <v>0</v>
      </c>
      <c r="G228" s="23" t="str">
        <f>Source!DE151</f>
        <v>)*2</v>
      </c>
      <c r="H228" s="9">
        <f>Source!AV151</f>
        <v>1</v>
      </c>
      <c r="I228" s="9">
        <f>IF(Source!BB151&lt;&gt; 0, Source!BB151, 1)</f>
        <v>1</v>
      </c>
      <c r="J228" s="24">
        <f>Source!Q151</f>
        <v>0</v>
      </c>
      <c r="K228" s="24"/>
    </row>
    <row r="229" spans="1:22" ht="14.25" x14ac:dyDescent="0.2">
      <c r="A229" s="20"/>
      <c r="B229" s="21"/>
      <c r="C229" s="21" t="s">
        <v>245</v>
      </c>
      <c r="D229" s="22"/>
      <c r="E229" s="9"/>
      <c r="F229" s="24">
        <f>Source!AN151</f>
        <v>0</v>
      </c>
      <c r="G229" s="23" t="str">
        <f>Source!DF151</f>
        <v>)*2</v>
      </c>
      <c r="H229" s="9">
        <f>Source!AV151</f>
        <v>1</v>
      </c>
      <c r="I229" s="9">
        <f>IF(Source!BS151&lt;&gt; 0, Source!BS151, 1)</f>
        <v>1</v>
      </c>
      <c r="J229" s="25">
        <f>Source!R151</f>
        <v>0</v>
      </c>
      <c r="K229" s="24"/>
    </row>
    <row r="230" spans="1:22" ht="14.25" x14ac:dyDescent="0.2">
      <c r="A230" s="20"/>
      <c r="B230" s="21"/>
      <c r="C230" s="21" t="s">
        <v>246</v>
      </c>
      <c r="D230" s="22"/>
      <c r="E230" s="9"/>
      <c r="F230" s="24">
        <f>Source!AL151</f>
        <v>0</v>
      </c>
      <c r="G230" s="23" t="str">
        <f>Source!DD151</f>
        <v>)*2</v>
      </c>
      <c r="H230" s="9">
        <f>Source!AW151</f>
        <v>1</v>
      </c>
      <c r="I230" s="9">
        <f>IF(Source!BC151&lt;&gt; 0, Source!BC151, 1)</f>
        <v>1</v>
      </c>
      <c r="J230" s="24">
        <f>Source!P151</f>
        <v>0</v>
      </c>
      <c r="K230" s="24"/>
    </row>
    <row r="231" spans="1:22" ht="14.25" x14ac:dyDescent="0.2">
      <c r="A231" s="20"/>
      <c r="B231" s="21"/>
      <c r="C231" s="21" t="s">
        <v>247</v>
      </c>
      <c r="D231" s="22" t="s">
        <v>248</v>
      </c>
      <c r="E231" s="9">
        <f>Source!AT151</f>
        <v>70</v>
      </c>
      <c r="F231" s="24"/>
      <c r="G231" s="23"/>
      <c r="H231" s="9"/>
      <c r="I231" s="9"/>
      <c r="J231" s="24">
        <f>SUM(R226:R230)</f>
        <v>242.88</v>
      </c>
      <c r="K231" s="24"/>
    </row>
    <row r="232" spans="1:22" ht="14.25" x14ac:dyDescent="0.2">
      <c r="A232" s="20"/>
      <c r="B232" s="21"/>
      <c r="C232" s="21" t="s">
        <v>249</v>
      </c>
      <c r="D232" s="22" t="s">
        <v>248</v>
      </c>
      <c r="E232" s="9">
        <f>Source!AU151</f>
        <v>10</v>
      </c>
      <c r="F232" s="24"/>
      <c r="G232" s="23"/>
      <c r="H232" s="9"/>
      <c r="I232" s="9"/>
      <c r="J232" s="24">
        <f>SUM(T226:T231)</f>
        <v>34.700000000000003</v>
      </c>
      <c r="K232" s="24"/>
    </row>
    <row r="233" spans="1:22" ht="14.25" x14ac:dyDescent="0.2">
      <c r="A233" s="20"/>
      <c r="B233" s="21"/>
      <c r="C233" s="21" t="s">
        <v>250</v>
      </c>
      <c r="D233" s="22" t="s">
        <v>248</v>
      </c>
      <c r="E233" s="9">
        <f>108</f>
        <v>108</v>
      </c>
      <c r="F233" s="24"/>
      <c r="G233" s="23"/>
      <c r="H233" s="9"/>
      <c r="I233" s="9"/>
      <c r="J233" s="24">
        <f>SUM(V226:V232)</f>
        <v>0</v>
      </c>
      <c r="K233" s="24"/>
    </row>
    <row r="234" spans="1:22" ht="14.25" x14ac:dyDescent="0.2">
      <c r="A234" s="20"/>
      <c r="B234" s="21"/>
      <c r="C234" s="21" t="s">
        <v>251</v>
      </c>
      <c r="D234" s="22" t="s">
        <v>252</v>
      </c>
      <c r="E234" s="9">
        <f>Source!AQ151</f>
        <v>0.14000000000000001</v>
      </c>
      <c r="F234" s="24"/>
      <c r="G234" s="23" t="str">
        <f>Source!DI151</f>
        <v>)*2</v>
      </c>
      <c r="H234" s="9">
        <f>Source!AV151</f>
        <v>1</v>
      </c>
      <c r="I234" s="9"/>
      <c r="J234" s="24"/>
      <c r="K234" s="24">
        <f>Source!U151</f>
        <v>2.2120000000000002</v>
      </c>
    </row>
    <row r="235" spans="1:22" ht="15" x14ac:dyDescent="0.25">
      <c r="A235" s="27"/>
      <c r="B235" s="27"/>
      <c r="C235" s="27"/>
      <c r="D235" s="27"/>
      <c r="E235" s="27"/>
      <c r="F235" s="27"/>
      <c r="G235" s="27"/>
      <c r="H235" s="27"/>
      <c r="I235" s="47">
        <f>J227+J228+J230+J231+J232+J233</f>
        <v>624.55000000000007</v>
      </c>
      <c r="J235" s="47"/>
      <c r="K235" s="28">
        <f>IF(Source!I151&lt;&gt;0, ROUND(I235/Source!I151, 2), 0)</f>
        <v>79.06</v>
      </c>
      <c r="P235" s="26">
        <f>I235</f>
        <v>624.55000000000007</v>
      </c>
    </row>
    <row r="237" spans="1:22" ht="15" x14ac:dyDescent="0.25">
      <c r="A237" s="50" t="str">
        <f>CONCATENATE("Итого по разделу: ",IF(Source!G153&lt;&gt;"Новый раздел", Source!G153, ""))</f>
        <v>Итого по разделу: Июль</v>
      </c>
      <c r="B237" s="50"/>
      <c r="C237" s="50"/>
      <c r="D237" s="50"/>
      <c r="E237" s="50"/>
      <c r="F237" s="50"/>
      <c r="G237" s="50"/>
      <c r="H237" s="50"/>
      <c r="I237" s="48">
        <f>SUM(P205:P236)</f>
        <v>3936.6900000000005</v>
      </c>
      <c r="J237" s="49"/>
      <c r="K237" s="30"/>
    </row>
    <row r="240" spans="1:22" ht="16.5" x14ac:dyDescent="0.25">
      <c r="A240" s="51" t="str">
        <f>CONCATENATE("Раздел: ",IF(Source!G182&lt;&gt;"Новый раздел", Source!G182, ""))</f>
        <v>Раздел: Август</v>
      </c>
      <c r="B240" s="51"/>
      <c r="C240" s="51"/>
      <c r="D240" s="51"/>
      <c r="E240" s="51"/>
      <c r="F240" s="51"/>
      <c r="G240" s="51"/>
      <c r="H240" s="51"/>
      <c r="I240" s="51"/>
      <c r="J240" s="51"/>
      <c r="K240" s="51"/>
    </row>
    <row r="241" spans="1:22" ht="28.5" x14ac:dyDescent="0.2">
      <c r="A241" s="20" t="str">
        <f>Source!E186</f>
        <v>19</v>
      </c>
      <c r="B241" s="21" t="str">
        <f>Source!F186</f>
        <v>5.4-3405-12-7/1</v>
      </c>
      <c r="C241" s="21" t="str">
        <f>Source!G186</f>
        <v>Выкашивание газонов партерных и обыкновенных моторной косилкой</v>
      </c>
      <c r="D241" s="22" t="str">
        <f>Source!H186</f>
        <v>100 м2</v>
      </c>
      <c r="E241" s="9">
        <f>Source!I186</f>
        <v>2.1</v>
      </c>
      <c r="F241" s="24"/>
      <c r="G241" s="23"/>
      <c r="H241" s="9"/>
      <c r="I241" s="9"/>
      <c r="J241" s="24"/>
      <c r="K241" s="24"/>
      <c r="Q241">
        <f>ROUND((Source!BZ186/100)*ROUND((Source!AF186*Source!AV186)*Source!I186, 2), 2)</f>
        <v>355.06</v>
      </c>
      <c r="R241">
        <f>Source!X186</f>
        <v>355.06</v>
      </c>
      <c r="S241">
        <f>ROUND((Source!CA186/100)*ROUND((Source!AF186*Source!AV186)*Source!I186, 2), 2)</f>
        <v>50.72</v>
      </c>
      <c r="T241">
        <f>Source!Y186</f>
        <v>50.72</v>
      </c>
      <c r="U241">
        <f>ROUND((175/100)*ROUND((Source!AE186*Source!AV186)*Source!I186, 2), 2)</f>
        <v>31.9</v>
      </c>
      <c r="V241">
        <f>ROUND((108/100)*ROUND(Source!CS186*Source!I186, 2), 2)</f>
        <v>19.690000000000001</v>
      </c>
    </row>
    <row r="242" spans="1:22" ht="14.25" x14ac:dyDescent="0.2">
      <c r="A242" s="20"/>
      <c r="B242" s="21"/>
      <c r="C242" s="21" t="s">
        <v>243</v>
      </c>
      <c r="D242" s="22"/>
      <c r="E242" s="9"/>
      <c r="F242" s="24">
        <f>Source!AO186</f>
        <v>120.77</v>
      </c>
      <c r="G242" s="23" t="str">
        <f>Source!DG186</f>
        <v>)*2</v>
      </c>
      <c r="H242" s="9">
        <f>Source!AV186</f>
        <v>1</v>
      </c>
      <c r="I242" s="9">
        <f>IF(Source!BA186&lt;&gt; 0, Source!BA186, 1)</f>
        <v>1</v>
      </c>
      <c r="J242" s="24">
        <f>Source!S186</f>
        <v>507.23</v>
      </c>
      <c r="K242" s="24"/>
    </row>
    <row r="243" spans="1:22" ht="14.25" x14ac:dyDescent="0.2">
      <c r="A243" s="20"/>
      <c r="B243" s="21"/>
      <c r="C243" s="21" t="s">
        <v>244</v>
      </c>
      <c r="D243" s="22"/>
      <c r="E243" s="9"/>
      <c r="F243" s="24">
        <f>Source!AM186</f>
        <v>10.38</v>
      </c>
      <c r="G243" s="23" t="str">
        <f>Source!DE186</f>
        <v>)*2</v>
      </c>
      <c r="H243" s="9">
        <f>Source!AV186</f>
        <v>1</v>
      </c>
      <c r="I243" s="9">
        <f>IF(Source!BB186&lt;&gt; 0, Source!BB186, 1)</f>
        <v>1</v>
      </c>
      <c r="J243" s="24">
        <f>Source!Q186</f>
        <v>43.6</v>
      </c>
      <c r="K243" s="24"/>
    </row>
    <row r="244" spans="1:22" ht="14.25" x14ac:dyDescent="0.2">
      <c r="A244" s="20"/>
      <c r="B244" s="21"/>
      <c r="C244" s="21" t="s">
        <v>245</v>
      </c>
      <c r="D244" s="22"/>
      <c r="E244" s="9"/>
      <c r="F244" s="24">
        <f>Source!AN186</f>
        <v>4.34</v>
      </c>
      <c r="G244" s="23" t="str">
        <f>Source!DF186</f>
        <v>)*2</v>
      </c>
      <c r="H244" s="9">
        <f>Source!AV186</f>
        <v>1</v>
      </c>
      <c r="I244" s="9">
        <f>IF(Source!BS186&lt;&gt; 0, Source!BS186, 1)</f>
        <v>1</v>
      </c>
      <c r="J244" s="25">
        <f>Source!R186</f>
        <v>18.23</v>
      </c>
      <c r="K244" s="24"/>
    </row>
    <row r="245" spans="1:22" ht="14.25" x14ac:dyDescent="0.2">
      <c r="A245" s="20"/>
      <c r="B245" s="21"/>
      <c r="C245" s="21" t="s">
        <v>246</v>
      </c>
      <c r="D245" s="22"/>
      <c r="E245" s="9"/>
      <c r="F245" s="24">
        <f>Source!AL186</f>
        <v>0</v>
      </c>
      <c r="G245" s="23" t="str">
        <f>Source!DD186</f>
        <v>)*2</v>
      </c>
      <c r="H245" s="9">
        <f>Source!AW186</f>
        <v>1</v>
      </c>
      <c r="I245" s="9">
        <f>IF(Source!BC186&lt;&gt; 0, Source!BC186, 1)</f>
        <v>1</v>
      </c>
      <c r="J245" s="24">
        <f>Source!P186</f>
        <v>0</v>
      </c>
      <c r="K245" s="24"/>
    </row>
    <row r="246" spans="1:22" ht="14.25" x14ac:dyDescent="0.2">
      <c r="A246" s="20"/>
      <c r="B246" s="21"/>
      <c r="C246" s="21" t="s">
        <v>247</v>
      </c>
      <c r="D246" s="22" t="s">
        <v>248</v>
      </c>
      <c r="E246" s="9">
        <f>Source!AT186</f>
        <v>70</v>
      </c>
      <c r="F246" s="24"/>
      <c r="G246" s="23"/>
      <c r="H246" s="9"/>
      <c r="I246" s="9"/>
      <c r="J246" s="24">
        <f>SUM(R241:R245)</f>
        <v>355.06</v>
      </c>
      <c r="K246" s="24"/>
    </row>
    <row r="247" spans="1:22" ht="14.25" x14ac:dyDescent="0.2">
      <c r="A247" s="20"/>
      <c r="B247" s="21"/>
      <c r="C247" s="21" t="s">
        <v>249</v>
      </c>
      <c r="D247" s="22" t="s">
        <v>248</v>
      </c>
      <c r="E247" s="9">
        <f>Source!AU186</f>
        <v>10</v>
      </c>
      <c r="F247" s="24"/>
      <c r="G247" s="23"/>
      <c r="H247" s="9"/>
      <c r="I247" s="9"/>
      <c r="J247" s="24">
        <f>SUM(T241:T246)</f>
        <v>50.72</v>
      </c>
      <c r="K247" s="24"/>
    </row>
    <row r="248" spans="1:22" ht="14.25" x14ac:dyDescent="0.2">
      <c r="A248" s="20"/>
      <c r="B248" s="21"/>
      <c r="C248" s="21" t="s">
        <v>250</v>
      </c>
      <c r="D248" s="22" t="s">
        <v>248</v>
      </c>
      <c r="E248" s="9">
        <f>108</f>
        <v>108</v>
      </c>
      <c r="F248" s="24"/>
      <c r="G248" s="23"/>
      <c r="H248" s="9"/>
      <c r="I248" s="9"/>
      <c r="J248" s="24">
        <f>SUM(V241:V247)</f>
        <v>19.690000000000001</v>
      </c>
      <c r="K248" s="24"/>
    </row>
    <row r="249" spans="1:22" ht="14.25" x14ac:dyDescent="0.2">
      <c r="A249" s="20"/>
      <c r="B249" s="21"/>
      <c r="C249" s="21" t="s">
        <v>251</v>
      </c>
      <c r="D249" s="22" t="s">
        <v>252</v>
      </c>
      <c r="E249" s="9">
        <f>Source!AQ186</f>
        <v>0.77</v>
      </c>
      <c r="F249" s="24"/>
      <c r="G249" s="23" t="str">
        <f>Source!DI186</f>
        <v>)*2</v>
      </c>
      <c r="H249" s="9">
        <f>Source!AV186</f>
        <v>1</v>
      </c>
      <c r="I249" s="9"/>
      <c r="J249" s="24"/>
      <c r="K249" s="24">
        <f>Source!U186</f>
        <v>3.2340000000000004</v>
      </c>
    </row>
    <row r="250" spans="1:22" ht="15" x14ac:dyDescent="0.25">
      <c r="A250" s="27"/>
      <c r="B250" s="27"/>
      <c r="C250" s="27"/>
      <c r="D250" s="27"/>
      <c r="E250" s="27"/>
      <c r="F250" s="27"/>
      <c r="G250" s="27"/>
      <c r="H250" s="27"/>
      <c r="I250" s="47">
        <f>J242+J243+J245+J246+J247+J248</f>
        <v>976.30000000000018</v>
      </c>
      <c r="J250" s="47"/>
      <c r="K250" s="28">
        <f>IF(Source!I186&lt;&gt;0, ROUND(I250/Source!I186, 2), 0)</f>
        <v>464.9</v>
      </c>
      <c r="P250" s="26">
        <f>I250</f>
        <v>976.30000000000018</v>
      </c>
    </row>
    <row r="251" spans="1:22" ht="28.5" x14ac:dyDescent="0.2">
      <c r="A251" s="20" t="str">
        <f>Source!E187</f>
        <v>20</v>
      </c>
      <c r="B251" s="21" t="str">
        <f>Source!F187</f>
        <v>5.4-3405-12-1/1</v>
      </c>
      <c r="C251" s="21" t="str">
        <f>Source!G187</f>
        <v>Прополка газонов</v>
      </c>
      <c r="D251" s="22" t="str">
        <f>Source!H187</f>
        <v>100 м2</v>
      </c>
      <c r="E251" s="9">
        <f>Source!I187</f>
        <v>2.1</v>
      </c>
      <c r="F251" s="24"/>
      <c r="G251" s="23"/>
      <c r="H251" s="9"/>
      <c r="I251" s="9"/>
      <c r="J251" s="24"/>
      <c r="K251" s="24"/>
      <c r="Q251">
        <f>ROUND((Source!BZ187/100)*ROUND((Source!AF187*Source!AV187)*Source!I187, 2), 2)</f>
        <v>571.77</v>
      </c>
      <c r="R251">
        <f>Source!X187</f>
        <v>571.77</v>
      </c>
      <c r="S251">
        <f>ROUND((Source!CA187/100)*ROUND((Source!AF187*Source!AV187)*Source!I187, 2), 2)</f>
        <v>81.680000000000007</v>
      </c>
      <c r="T251">
        <f>Source!Y187</f>
        <v>81.680000000000007</v>
      </c>
      <c r="U251">
        <f>ROUND((175/100)*ROUND((Source!AE187*Source!AV187)*Source!I187, 2), 2)</f>
        <v>0</v>
      </c>
      <c r="V251">
        <f>ROUND((108/100)*ROUND(Source!CS187*Source!I187, 2), 2)</f>
        <v>0</v>
      </c>
    </row>
    <row r="252" spans="1:22" ht="14.25" x14ac:dyDescent="0.2">
      <c r="A252" s="20"/>
      <c r="B252" s="21"/>
      <c r="C252" s="21" t="s">
        <v>243</v>
      </c>
      <c r="D252" s="22"/>
      <c r="E252" s="9"/>
      <c r="F252" s="24">
        <f>Source!AO187</f>
        <v>388.96</v>
      </c>
      <c r="G252" s="23" t="str">
        <f>Source!DG187</f>
        <v/>
      </c>
      <c r="H252" s="9">
        <f>Source!AV187</f>
        <v>1</v>
      </c>
      <c r="I252" s="9">
        <f>IF(Source!BA187&lt;&gt; 0, Source!BA187, 1)</f>
        <v>1</v>
      </c>
      <c r="J252" s="24">
        <f>Source!S187</f>
        <v>816.82</v>
      </c>
      <c r="K252" s="24"/>
    </row>
    <row r="253" spans="1:22" ht="14.25" x14ac:dyDescent="0.2">
      <c r="A253" s="20"/>
      <c r="B253" s="21"/>
      <c r="C253" s="21" t="s">
        <v>244</v>
      </c>
      <c r="D253" s="22"/>
      <c r="E253" s="9"/>
      <c r="F253" s="24">
        <f>Source!AM187</f>
        <v>0</v>
      </c>
      <c r="G253" s="23" t="str">
        <f>Source!DE187</f>
        <v/>
      </c>
      <c r="H253" s="9">
        <f>Source!AV187</f>
        <v>1</v>
      </c>
      <c r="I253" s="9">
        <f>IF(Source!BB187&lt;&gt; 0, Source!BB187, 1)</f>
        <v>1</v>
      </c>
      <c r="J253" s="24">
        <f>Source!Q187</f>
        <v>0</v>
      </c>
      <c r="K253" s="24"/>
    </row>
    <row r="254" spans="1:22" ht="14.25" x14ac:dyDescent="0.2">
      <c r="A254" s="20"/>
      <c r="B254" s="21"/>
      <c r="C254" s="21" t="s">
        <v>245</v>
      </c>
      <c r="D254" s="22"/>
      <c r="E254" s="9"/>
      <c r="F254" s="24">
        <f>Source!AN187</f>
        <v>0</v>
      </c>
      <c r="G254" s="23" t="str">
        <f>Source!DF187</f>
        <v/>
      </c>
      <c r="H254" s="9">
        <f>Source!AV187</f>
        <v>1</v>
      </c>
      <c r="I254" s="9">
        <f>IF(Source!BS187&lt;&gt; 0, Source!BS187, 1)</f>
        <v>1</v>
      </c>
      <c r="J254" s="25">
        <f>Source!R187</f>
        <v>0</v>
      </c>
      <c r="K254" s="24"/>
    </row>
    <row r="255" spans="1:22" ht="14.25" x14ac:dyDescent="0.2">
      <c r="A255" s="20"/>
      <c r="B255" s="21"/>
      <c r="C255" s="21" t="s">
        <v>246</v>
      </c>
      <c r="D255" s="22"/>
      <c r="E255" s="9"/>
      <c r="F255" s="24">
        <f>Source!AL187</f>
        <v>0</v>
      </c>
      <c r="G255" s="23" t="str">
        <f>Source!DD187</f>
        <v/>
      </c>
      <c r="H255" s="9">
        <f>Source!AW187</f>
        <v>1</v>
      </c>
      <c r="I255" s="9">
        <f>IF(Source!BC187&lt;&gt; 0, Source!BC187, 1)</f>
        <v>1</v>
      </c>
      <c r="J255" s="24">
        <f>Source!P187</f>
        <v>0</v>
      </c>
      <c r="K255" s="24"/>
    </row>
    <row r="256" spans="1:22" ht="14.25" x14ac:dyDescent="0.2">
      <c r="A256" s="20"/>
      <c r="B256" s="21"/>
      <c r="C256" s="21" t="s">
        <v>247</v>
      </c>
      <c r="D256" s="22" t="s">
        <v>248</v>
      </c>
      <c r="E256" s="9">
        <f>Source!AT187</f>
        <v>70</v>
      </c>
      <c r="F256" s="24"/>
      <c r="G256" s="23"/>
      <c r="H256" s="9"/>
      <c r="I256" s="9"/>
      <c r="J256" s="24">
        <f>SUM(R251:R255)</f>
        <v>571.77</v>
      </c>
      <c r="K256" s="24"/>
    </row>
    <row r="257" spans="1:22" ht="14.25" x14ac:dyDescent="0.2">
      <c r="A257" s="20"/>
      <c r="B257" s="21"/>
      <c r="C257" s="21" t="s">
        <v>249</v>
      </c>
      <c r="D257" s="22" t="s">
        <v>248</v>
      </c>
      <c r="E257" s="9">
        <f>Source!AU187</f>
        <v>10</v>
      </c>
      <c r="F257" s="24"/>
      <c r="G257" s="23"/>
      <c r="H257" s="9"/>
      <c r="I257" s="9"/>
      <c r="J257" s="24">
        <f>SUM(T251:T256)</f>
        <v>81.680000000000007</v>
      </c>
      <c r="K257" s="24"/>
    </row>
    <row r="258" spans="1:22" ht="14.25" x14ac:dyDescent="0.2">
      <c r="A258" s="20"/>
      <c r="B258" s="21"/>
      <c r="C258" s="21" t="s">
        <v>250</v>
      </c>
      <c r="D258" s="22" t="s">
        <v>248</v>
      </c>
      <c r="E258" s="9">
        <f>108</f>
        <v>108</v>
      </c>
      <c r="F258" s="24"/>
      <c r="G258" s="23"/>
      <c r="H258" s="9"/>
      <c r="I258" s="9"/>
      <c r="J258" s="24">
        <f>SUM(V251:V257)</f>
        <v>0</v>
      </c>
      <c r="K258" s="24"/>
    </row>
    <row r="259" spans="1:22" ht="14.25" x14ac:dyDescent="0.2">
      <c r="A259" s="20"/>
      <c r="B259" s="21"/>
      <c r="C259" s="21" t="s">
        <v>251</v>
      </c>
      <c r="D259" s="22" t="s">
        <v>252</v>
      </c>
      <c r="E259" s="9">
        <f>Source!AQ187</f>
        <v>2.48</v>
      </c>
      <c r="F259" s="24"/>
      <c r="G259" s="23" t="str">
        <f>Source!DI187</f>
        <v/>
      </c>
      <c r="H259" s="9">
        <f>Source!AV187</f>
        <v>1</v>
      </c>
      <c r="I259" s="9"/>
      <c r="J259" s="24"/>
      <c r="K259" s="24">
        <f>Source!U187</f>
        <v>5.2080000000000002</v>
      </c>
    </row>
    <row r="260" spans="1:22" ht="15" x14ac:dyDescent="0.25">
      <c r="A260" s="27"/>
      <c r="B260" s="27"/>
      <c r="C260" s="27"/>
      <c r="D260" s="27"/>
      <c r="E260" s="27"/>
      <c r="F260" s="27"/>
      <c r="G260" s="27"/>
      <c r="H260" s="27"/>
      <c r="I260" s="47">
        <f>J252+J253+J255+J256+J257+J258</f>
        <v>1470.2700000000002</v>
      </c>
      <c r="J260" s="47"/>
      <c r="K260" s="28">
        <f>IF(Source!I187&lt;&gt;0, ROUND(I260/Source!I187, 2), 0)</f>
        <v>700.13</v>
      </c>
      <c r="P260" s="26">
        <f>I260</f>
        <v>1470.2700000000002</v>
      </c>
    </row>
    <row r="261" spans="1:22" ht="28.5" x14ac:dyDescent="0.2">
      <c r="A261" s="20" t="str">
        <f>Source!E188</f>
        <v>21</v>
      </c>
      <c r="B261" s="21" t="str">
        <f>Source!F188</f>
        <v>5.4-3405-7-1/1</v>
      </c>
      <c r="C261" s="21" t="str">
        <f>Source!G188</f>
        <v>Полив зеленых насаждений из шланга поливомоечной машины</v>
      </c>
      <c r="D261" s="22" t="str">
        <f>Source!H188</f>
        <v>м3</v>
      </c>
      <c r="E261" s="9">
        <f>Source!I188</f>
        <v>1.05</v>
      </c>
      <c r="F261" s="24"/>
      <c r="G261" s="23"/>
      <c r="H261" s="9"/>
      <c r="I261" s="9"/>
      <c r="J261" s="24"/>
      <c r="K261" s="24"/>
      <c r="Q261">
        <f>ROUND((Source!BZ188/100)*ROUND((Source!AF188*Source!AV188)*Source!I188, 2), 2)</f>
        <v>132.69999999999999</v>
      </c>
      <c r="R261">
        <f>Source!X188</f>
        <v>132.69999999999999</v>
      </c>
      <c r="S261">
        <f>ROUND((Source!CA188/100)*ROUND((Source!AF188*Source!AV188)*Source!I188, 2), 2)</f>
        <v>18.96</v>
      </c>
      <c r="T261">
        <f>Source!Y188</f>
        <v>18.96</v>
      </c>
      <c r="U261">
        <f>ROUND((175/100)*ROUND((Source!AE188*Source!AV188)*Source!I188, 2), 2)</f>
        <v>574.55999999999995</v>
      </c>
      <c r="V261">
        <f>ROUND((108/100)*ROUND(Source!CS188*Source!I188, 2), 2)</f>
        <v>354.59</v>
      </c>
    </row>
    <row r="262" spans="1:22" ht="14.25" x14ac:dyDescent="0.2">
      <c r="A262" s="20"/>
      <c r="B262" s="21"/>
      <c r="C262" s="21" t="s">
        <v>243</v>
      </c>
      <c r="D262" s="22"/>
      <c r="E262" s="9"/>
      <c r="F262" s="24">
        <f>Source!AO188</f>
        <v>60.18</v>
      </c>
      <c r="G262" s="23" t="str">
        <f>Source!DG188</f>
        <v>)*3</v>
      </c>
      <c r="H262" s="9">
        <f>Source!AV188</f>
        <v>1</v>
      </c>
      <c r="I262" s="9">
        <f>IF(Source!BA188&lt;&gt; 0, Source!BA188, 1)</f>
        <v>1</v>
      </c>
      <c r="J262" s="24">
        <f>Source!S188</f>
        <v>189.57</v>
      </c>
      <c r="K262" s="24"/>
    </row>
    <row r="263" spans="1:22" ht="14.25" x14ac:dyDescent="0.2">
      <c r="A263" s="20"/>
      <c r="B263" s="21"/>
      <c r="C263" s="21" t="s">
        <v>244</v>
      </c>
      <c r="D263" s="22"/>
      <c r="E263" s="9"/>
      <c r="F263" s="24">
        <f>Source!AM188</f>
        <v>490.66</v>
      </c>
      <c r="G263" s="23" t="str">
        <f>Source!DE188</f>
        <v>)*3</v>
      </c>
      <c r="H263" s="9">
        <f>Source!AV188</f>
        <v>1</v>
      </c>
      <c r="I263" s="9">
        <f>IF(Source!BB188&lt;&gt; 0, Source!BB188, 1)</f>
        <v>1</v>
      </c>
      <c r="J263" s="24">
        <f>Source!Q188</f>
        <v>1545.58</v>
      </c>
      <c r="K263" s="24"/>
    </row>
    <row r="264" spans="1:22" ht="14.25" x14ac:dyDescent="0.2">
      <c r="A264" s="20"/>
      <c r="B264" s="21"/>
      <c r="C264" s="21" t="s">
        <v>245</v>
      </c>
      <c r="D264" s="22"/>
      <c r="E264" s="9"/>
      <c r="F264" s="24">
        <f>Source!AN188</f>
        <v>104.23</v>
      </c>
      <c r="G264" s="23" t="str">
        <f>Source!DF188</f>
        <v>)*3</v>
      </c>
      <c r="H264" s="9">
        <f>Source!AV188</f>
        <v>1</v>
      </c>
      <c r="I264" s="9">
        <f>IF(Source!BS188&lt;&gt; 0, Source!BS188, 1)</f>
        <v>1</v>
      </c>
      <c r="J264" s="25">
        <f>Source!R188</f>
        <v>328.32</v>
      </c>
      <c r="K264" s="24"/>
    </row>
    <row r="265" spans="1:22" ht="14.25" x14ac:dyDescent="0.2">
      <c r="A265" s="20"/>
      <c r="B265" s="21"/>
      <c r="C265" s="21" t="s">
        <v>246</v>
      </c>
      <c r="D265" s="22"/>
      <c r="E265" s="9"/>
      <c r="F265" s="24">
        <f>Source!AL188</f>
        <v>29.98</v>
      </c>
      <c r="G265" s="23" t="str">
        <f>Source!DD188</f>
        <v>)*3</v>
      </c>
      <c r="H265" s="9">
        <f>Source!AW188</f>
        <v>1</v>
      </c>
      <c r="I265" s="9">
        <f>IF(Source!BC188&lt;&gt; 0, Source!BC188, 1)</f>
        <v>1</v>
      </c>
      <c r="J265" s="24">
        <f>Source!P188</f>
        <v>94.44</v>
      </c>
      <c r="K265" s="24"/>
    </row>
    <row r="266" spans="1:22" ht="14.25" x14ac:dyDescent="0.2">
      <c r="A266" s="20"/>
      <c r="B266" s="21"/>
      <c r="C266" s="21" t="s">
        <v>247</v>
      </c>
      <c r="D266" s="22" t="s">
        <v>248</v>
      </c>
      <c r="E266" s="9">
        <f>Source!AT188</f>
        <v>70</v>
      </c>
      <c r="F266" s="24"/>
      <c r="G266" s="23"/>
      <c r="H266" s="9"/>
      <c r="I266" s="9"/>
      <c r="J266" s="24">
        <f>SUM(R261:R265)</f>
        <v>132.69999999999999</v>
      </c>
      <c r="K266" s="24"/>
    </row>
    <row r="267" spans="1:22" ht="14.25" x14ac:dyDescent="0.2">
      <c r="A267" s="20"/>
      <c r="B267" s="21"/>
      <c r="C267" s="21" t="s">
        <v>249</v>
      </c>
      <c r="D267" s="22" t="s">
        <v>248</v>
      </c>
      <c r="E267" s="9">
        <f>Source!AU188</f>
        <v>10</v>
      </c>
      <c r="F267" s="24"/>
      <c r="G267" s="23"/>
      <c r="H267" s="9"/>
      <c r="I267" s="9"/>
      <c r="J267" s="24">
        <f>SUM(T261:T266)</f>
        <v>18.96</v>
      </c>
      <c r="K267" s="24"/>
    </row>
    <row r="268" spans="1:22" ht="14.25" x14ac:dyDescent="0.2">
      <c r="A268" s="20"/>
      <c r="B268" s="21"/>
      <c r="C268" s="21" t="s">
        <v>250</v>
      </c>
      <c r="D268" s="22" t="s">
        <v>248</v>
      </c>
      <c r="E268" s="9">
        <f>108</f>
        <v>108</v>
      </c>
      <c r="F268" s="24"/>
      <c r="G268" s="23"/>
      <c r="H268" s="9"/>
      <c r="I268" s="9"/>
      <c r="J268" s="24">
        <f>SUM(V261:V267)</f>
        <v>354.59</v>
      </c>
      <c r="K268" s="24"/>
    </row>
    <row r="269" spans="1:22" ht="14.25" x14ac:dyDescent="0.2">
      <c r="A269" s="20"/>
      <c r="B269" s="21"/>
      <c r="C269" s="21" t="s">
        <v>251</v>
      </c>
      <c r="D269" s="22" t="s">
        <v>252</v>
      </c>
      <c r="E269" s="9">
        <f>Source!AQ188</f>
        <v>0.56000000000000005</v>
      </c>
      <c r="F269" s="24"/>
      <c r="G269" s="23" t="str">
        <f>Source!DI188</f>
        <v>)*3</v>
      </c>
      <c r="H269" s="9">
        <f>Source!AV188</f>
        <v>1</v>
      </c>
      <c r="I269" s="9"/>
      <c r="J269" s="24"/>
      <c r="K269" s="24">
        <f>Source!U188</f>
        <v>1.7640000000000002</v>
      </c>
    </row>
    <row r="270" spans="1:22" ht="15" x14ac:dyDescent="0.25">
      <c r="A270" s="27"/>
      <c r="B270" s="27"/>
      <c r="C270" s="27"/>
      <c r="D270" s="27"/>
      <c r="E270" s="27"/>
      <c r="F270" s="27"/>
      <c r="G270" s="27"/>
      <c r="H270" s="27"/>
      <c r="I270" s="47">
        <f>J262+J263+J265+J266+J267+J268</f>
        <v>2335.84</v>
      </c>
      <c r="J270" s="47"/>
      <c r="K270" s="28">
        <f>IF(Source!I188&lt;&gt;0, ROUND(I270/Source!I188, 2), 0)</f>
        <v>2224.61</v>
      </c>
      <c r="P270" s="26">
        <f>I270</f>
        <v>2335.84</v>
      </c>
    </row>
    <row r="271" spans="1:22" ht="28.5" x14ac:dyDescent="0.2">
      <c r="A271" s="20" t="str">
        <f>Source!E189</f>
        <v>22</v>
      </c>
      <c r="B271" s="21" t="str">
        <f>Source!F189</f>
        <v>5.3-1101-13-1/1</v>
      </c>
      <c r="C271" s="21" t="str">
        <f>Source!G189</f>
        <v>Подметание вручную дорожек и площадок с твердым покрытием</v>
      </c>
      <c r="D271" s="22" t="str">
        <f>Source!H189</f>
        <v>100 м2</v>
      </c>
      <c r="E271" s="9">
        <f>Source!I189</f>
        <v>7.9</v>
      </c>
      <c r="F271" s="24"/>
      <c r="G271" s="23"/>
      <c r="H271" s="9"/>
      <c r="I271" s="9"/>
      <c r="J271" s="24"/>
      <c r="K271" s="24"/>
      <c r="Q271">
        <f>ROUND((Source!BZ189/100)*ROUND((Source!AF189*Source!AV189)*Source!I189, 2), 2)</f>
        <v>242.88</v>
      </c>
      <c r="R271">
        <f>Source!X189</f>
        <v>242.88</v>
      </c>
      <c r="S271">
        <f>ROUND((Source!CA189/100)*ROUND((Source!AF189*Source!AV189)*Source!I189, 2), 2)</f>
        <v>34.700000000000003</v>
      </c>
      <c r="T271">
        <f>Source!Y189</f>
        <v>34.700000000000003</v>
      </c>
      <c r="U271">
        <f>ROUND((175/100)*ROUND((Source!AE189*Source!AV189)*Source!I189, 2), 2)</f>
        <v>0</v>
      </c>
      <c r="V271">
        <f>ROUND((108/100)*ROUND(Source!CS189*Source!I189, 2), 2)</f>
        <v>0</v>
      </c>
    </row>
    <row r="272" spans="1:22" ht="14.25" x14ac:dyDescent="0.2">
      <c r="A272" s="20"/>
      <c r="B272" s="21"/>
      <c r="C272" s="21" t="s">
        <v>243</v>
      </c>
      <c r="D272" s="22"/>
      <c r="E272" s="9"/>
      <c r="F272" s="24">
        <f>Source!AO189</f>
        <v>21.96</v>
      </c>
      <c r="G272" s="23" t="str">
        <f>Source!DG189</f>
        <v>)*2</v>
      </c>
      <c r="H272" s="9">
        <f>Source!AV189</f>
        <v>1</v>
      </c>
      <c r="I272" s="9">
        <f>IF(Source!BA189&lt;&gt; 0, Source!BA189, 1)</f>
        <v>1</v>
      </c>
      <c r="J272" s="24">
        <f>Source!S189</f>
        <v>346.97</v>
      </c>
      <c r="K272" s="24"/>
    </row>
    <row r="273" spans="1:22" ht="14.25" x14ac:dyDescent="0.2">
      <c r="A273" s="20"/>
      <c r="B273" s="21"/>
      <c r="C273" s="21" t="s">
        <v>244</v>
      </c>
      <c r="D273" s="22"/>
      <c r="E273" s="9"/>
      <c r="F273" s="24">
        <f>Source!AM189</f>
        <v>0</v>
      </c>
      <c r="G273" s="23" t="str">
        <f>Source!DE189</f>
        <v>)*2</v>
      </c>
      <c r="H273" s="9">
        <f>Source!AV189</f>
        <v>1</v>
      </c>
      <c r="I273" s="9">
        <f>IF(Source!BB189&lt;&gt; 0, Source!BB189, 1)</f>
        <v>1</v>
      </c>
      <c r="J273" s="24">
        <f>Source!Q189</f>
        <v>0</v>
      </c>
      <c r="K273" s="24"/>
    </row>
    <row r="274" spans="1:22" ht="14.25" x14ac:dyDescent="0.2">
      <c r="A274" s="20"/>
      <c r="B274" s="21"/>
      <c r="C274" s="21" t="s">
        <v>245</v>
      </c>
      <c r="D274" s="22"/>
      <c r="E274" s="9"/>
      <c r="F274" s="24">
        <f>Source!AN189</f>
        <v>0</v>
      </c>
      <c r="G274" s="23" t="str">
        <f>Source!DF189</f>
        <v>)*2</v>
      </c>
      <c r="H274" s="9">
        <f>Source!AV189</f>
        <v>1</v>
      </c>
      <c r="I274" s="9">
        <f>IF(Source!BS189&lt;&gt; 0, Source!BS189, 1)</f>
        <v>1</v>
      </c>
      <c r="J274" s="25">
        <f>Source!R189</f>
        <v>0</v>
      </c>
      <c r="K274" s="24"/>
    </row>
    <row r="275" spans="1:22" ht="14.25" x14ac:dyDescent="0.2">
      <c r="A275" s="20"/>
      <c r="B275" s="21"/>
      <c r="C275" s="21" t="s">
        <v>246</v>
      </c>
      <c r="D275" s="22"/>
      <c r="E275" s="9"/>
      <c r="F275" s="24">
        <f>Source!AL189</f>
        <v>0</v>
      </c>
      <c r="G275" s="23" t="str">
        <f>Source!DD189</f>
        <v>)*2</v>
      </c>
      <c r="H275" s="9">
        <f>Source!AW189</f>
        <v>1</v>
      </c>
      <c r="I275" s="9">
        <f>IF(Source!BC189&lt;&gt; 0, Source!BC189, 1)</f>
        <v>1</v>
      </c>
      <c r="J275" s="24">
        <f>Source!P189</f>
        <v>0</v>
      </c>
      <c r="K275" s="24"/>
    </row>
    <row r="276" spans="1:22" ht="14.25" x14ac:dyDescent="0.2">
      <c r="A276" s="20"/>
      <c r="B276" s="21"/>
      <c r="C276" s="21" t="s">
        <v>247</v>
      </c>
      <c r="D276" s="22" t="s">
        <v>248</v>
      </c>
      <c r="E276" s="9">
        <f>Source!AT189</f>
        <v>70</v>
      </c>
      <c r="F276" s="24"/>
      <c r="G276" s="23"/>
      <c r="H276" s="9"/>
      <c r="I276" s="9"/>
      <c r="J276" s="24">
        <f>SUM(R271:R275)</f>
        <v>242.88</v>
      </c>
      <c r="K276" s="24"/>
    </row>
    <row r="277" spans="1:22" ht="14.25" x14ac:dyDescent="0.2">
      <c r="A277" s="20"/>
      <c r="B277" s="21"/>
      <c r="C277" s="21" t="s">
        <v>249</v>
      </c>
      <c r="D277" s="22" t="s">
        <v>248</v>
      </c>
      <c r="E277" s="9">
        <f>Source!AU189</f>
        <v>10</v>
      </c>
      <c r="F277" s="24"/>
      <c r="G277" s="23"/>
      <c r="H277" s="9"/>
      <c r="I277" s="9"/>
      <c r="J277" s="24">
        <f>SUM(T271:T276)</f>
        <v>34.700000000000003</v>
      </c>
      <c r="K277" s="24"/>
    </row>
    <row r="278" spans="1:22" ht="14.25" x14ac:dyDescent="0.2">
      <c r="A278" s="20"/>
      <c r="B278" s="21"/>
      <c r="C278" s="21" t="s">
        <v>250</v>
      </c>
      <c r="D278" s="22" t="s">
        <v>248</v>
      </c>
      <c r="E278" s="9">
        <f>108</f>
        <v>108</v>
      </c>
      <c r="F278" s="24"/>
      <c r="G278" s="23"/>
      <c r="H278" s="9"/>
      <c r="I278" s="9"/>
      <c r="J278" s="24">
        <f>SUM(V271:V277)</f>
        <v>0</v>
      </c>
      <c r="K278" s="24"/>
    </row>
    <row r="279" spans="1:22" ht="14.25" x14ac:dyDescent="0.2">
      <c r="A279" s="20"/>
      <c r="B279" s="21"/>
      <c r="C279" s="21" t="s">
        <v>251</v>
      </c>
      <c r="D279" s="22" t="s">
        <v>252</v>
      </c>
      <c r="E279" s="9">
        <f>Source!AQ189</f>
        <v>0.14000000000000001</v>
      </c>
      <c r="F279" s="24"/>
      <c r="G279" s="23" t="str">
        <f>Source!DI189</f>
        <v>)*2</v>
      </c>
      <c r="H279" s="9">
        <f>Source!AV189</f>
        <v>1</v>
      </c>
      <c r="I279" s="9"/>
      <c r="J279" s="24"/>
      <c r="K279" s="24">
        <f>Source!U189</f>
        <v>2.2120000000000002</v>
      </c>
    </row>
    <row r="280" spans="1:22" ht="15" x14ac:dyDescent="0.25">
      <c r="A280" s="27"/>
      <c r="B280" s="27"/>
      <c r="C280" s="27"/>
      <c r="D280" s="27"/>
      <c r="E280" s="27"/>
      <c r="F280" s="27"/>
      <c r="G280" s="27"/>
      <c r="H280" s="27"/>
      <c r="I280" s="47">
        <f>J272+J273+J275+J276+J277+J278</f>
        <v>624.55000000000007</v>
      </c>
      <c r="J280" s="47"/>
      <c r="K280" s="28">
        <f>IF(Source!I189&lt;&gt;0, ROUND(I280/Source!I189, 2), 0)</f>
        <v>79.06</v>
      </c>
      <c r="P280" s="26">
        <f>I280</f>
        <v>624.55000000000007</v>
      </c>
    </row>
    <row r="282" spans="1:22" ht="15" x14ac:dyDescent="0.25">
      <c r="A282" s="50" t="str">
        <f>CONCATENATE("Итого по разделу: ",IF(Source!G191&lt;&gt;"Новый раздел", Source!G191, ""))</f>
        <v>Итого по разделу: Август</v>
      </c>
      <c r="B282" s="50"/>
      <c r="C282" s="50"/>
      <c r="D282" s="50"/>
      <c r="E282" s="50"/>
      <c r="F282" s="50"/>
      <c r="G282" s="50"/>
      <c r="H282" s="50"/>
      <c r="I282" s="48">
        <f>SUM(P240:P281)</f>
        <v>5406.9600000000009</v>
      </c>
      <c r="J282" s="49"/>
      <c r="K282" s="30"/>
    </row>
    <row r="285" spans="1:22" ht="16.5" x14ac:dyDescent="0.25">
      <c r="A285" s="51" t="str">
        <f>CONCATENATE("Раздел: ",IF(Source!G220&lt;&gt;"Новый раздел", Source!G220, ""))</f>
        <v>Раздел: Сентябрь</v>
      </c>
      <c r="B285" s="51"/>
      <c r="C285" s="51"/>
      <c r="D285" s="51"/>
      <c r="E285" s="51"/>
      <c r="F285" s="51"/>
      <c r="G285" s="51"/>
      <c r="H285" s="51"/>
      <c r="I285" s="51"/>
      <c r="J285" s="51"/>
      <c r="K285" s="51"/>
    </row>
    <row r="286" spans="1:22" ht="28.5" x14ac:dyDescent="0.2">
      <c r="A286" s="20" t="str">
        <f>Source!E224</f>
        <v>23</v>
      </c>
      <c r="B286" s="21" t="str">
        <f>Source!F224</f>
        <v>5.4-3405-12-7/1</v>
      </c>
      <c r="C286" s="21" t="str">
        <f>Source!G224</f>
        <v>Выкашивание газонов партерных и обыкновенных моторной косилкой</v>
      </c>
      <c r="D286" s="22" t="str">
        <f>Source!H224</f>
        <v>100 м2</v>
      </c>
      <c r="E286" s="9">
        <f>Source!I224</f>
        <v>2.1</v>
      </c>
      <c r="F286" s="24"/>
      <c r="G286" s="23"/>
      <c r="H286" s="9"/>
      <c r="I286" s="9"/>
      <c r="J286" s="24"/>
      <c r="K286" s="24"/>
      <c r="Q286">
        <f>ROUND((Source!BZ224/100)*ROUND((Source!AF224*Source!AV224)*Source!I224, 2), 2)</f>
        <v>355.06</v>
      </c>
      <c r="R286">
        <f>Source!X224</f>
        <v>355.06</v>
      </c>
      <c r="S286">
        <f>ROUND((Source!CA224/100)*ROUND((Source!AF224*Source!AV224)*Source!I224, 2), 2)</f>
        <v>50.72</v>
      </c>
      <c r="T286">
        <f>Source!Y224</f>
        <v>50.72</v>
      </c>
      <c r="U286">
        <f>ROUND((175/100)*ROUND((Source!AE224*Source!AV224)*Source!I224, 2), 2)</f>
        <v>31.9</v>
      </c>
      <c r="V286">
        <f>ROUND((108/100)*ROUND(Source!CS224*Source!I224, 2), 2)</f>
        <v>19.690000000000001</v>
      </c>
    </row>
    <row r="287" spans="1:22" ht="14.25" x14ac:dyDescent="0.2">
      <c r="A287" s="20"/>
      <c r="B287" s="21"/>
      <c r="C287" s="21" t="s">
        <v>243</v>
      </c>
      <c r="D287" s="22"/>
      <c r="E287" s="9"/>
      <c r="F287" s="24">
        <f>Source!AO224</f>
        <v>120.77</v>
      </c>
      <c r="G287" s="23" t="str">
        <f>Source!DG224</f>
        <v>)*2</v>
      </c>
      <c r="H287" s="9">
        <f>Source!AV224</f>
        <v>1</v>
      </c>
      <c r="I287" s="9">
        <f>IF(Source!BA224&lt;&gt; 0, Source!BA224, 1)</f>
        <v>1</v>
      </c>
      <c r="J287" s="24">
        <f>Source!S224</f>
        <v>507.23</v>
      </c>
      <c r="K287" s="24"/>
    </row>
    <row r="288" spans="1:22" ht="14.25" x14ac:dyDescent="0.2">
      <c r="A288" s="20"/>
      <c r="B288" s="21"/>
      <c r="C288" s="21" t="s">
        <v>244</v>
      </c>
      <c r="D288" s="22"/>
      <c r="E288" s="9"/>
      <c r="F288" s="24">
        <f>Source!AM224</f>
        <v>10.38</v>
      </c>
      <c r="G288" s="23" t="str">
        <f>Source!DE224</f>
        <v>)*2</v>
      </c>
      <c r="H288" s="9">
        <f>Source!AV224</f>
        <v>1</v>
      </c>
      <c r="I288" s="9">
        <f>IF(Source!BB224&lt;&gt; 0, Source!BB224, 1)</f>
        <v>1</v>
      </c>
      <c r="J288" s="24">
        <f>Source!Q224</f>
        <v>43.6</v>
      </c>
      <c r="K288" s="24"/>
    </row>
    <row r="289" spans="1:22" ht="14.25" x14ac:dyDescent="0.2">
      <c r="A289" s="20"/>
      <c r="B289" s="21"/>
      <c r="C289" s="21" t="s">
        <v>245</v>
      </c>
      <c r="D289" s="22"/>
      <c r="E289" s="9"/>
      <c r="F289" s="24">
        <f>Source!AN224</f>
        <v>4.34</v>
      </c>
      <c r="G289" s="23" t="str">
        <f>Source!DF224</f>
        <v>)*2</v>
      </c>
      <c r="H289" s="9">
        <f>Source!AV224</f>
        <v>1</v>
      </c>
      <c r="I289" s="9">
        <f>IF(Source!BS224&lt;&gt; 0, Source!BS224, 1)</f>
        <v>1</v>
      </c>
      <c r="J289" s="25">
        <f>Source!R224</f>
        <v>18.23</v>
      </c>
      <c r="K289" s="24"/>
    </row>
    <row r="290" spans="1:22" ht="14.25" x14ac:dyDescent="0.2">
      <c r="A290" s="20"/>
      <c r="B290" s="21"/>
      <c r="C290" s="21" t="s">
        <v>246</v>
      </c>
      <c r="D290" s="22"/>
      <c r="E290" s="9"/>
      <c r="F290" s="24">
        <f>Source!AL224</f>
        <v>0</v>
      </c>
      <c r="G290" s="23" t="str">
        <f>Source!DD224</f>
        <v>)*2</v>
      </c>
      <c r="H290" s="9">
        <f>Source!AW224</f>
        <v>1</v>
      </c>
      <c r="I290" s="9">
        <f>IF(Source!BC224&lt;&gt; 0, Source!BC224, 1)</f>
        <v>1</v>
      </c>
      <c r="J290" s="24">
        <f>Source!P224</f>
        <v>0</v>
      </c>
      <c r="K290" s="24"/>
    </row>
    <row r="291" spans="1:22" ht="14.25" x14ac:dyDescent="0.2">
      <c r="A291" s="20"/>
      <c r="B291" s="21"/>
      <c r="C291" s="21" t="s">
        <v>247</v>
      </c>
      <c r="D291" s="22" t="s">
        <v>248</v>
      </c>
      <c r="E291" s="9">
        <f>Source!AT224</f>
        <v>70</v>
      </c>
      <c r="F291" s="24"/>
      <c r="G291" s="23"/>
      <c r="H291" s="9"/>
      <c r="I291" s="9"/>
      <c r="J291" s="24">
        <f>SUM(R286:R290)</f>
        <v>355.06</v>
      </c>
      <c r="K291" s="24"/>
    </row>
    <row r="292" spans="1:22" ht="14.25" x14ac:dyDescent="0.2">
      <c r="A292" s="20"/>
      <c r="B292" s="21"/>
      <c r="C292" s="21" t="s">
        <v>249</v>
      </c>
      <c r="D292" s="22" t="s">
        <v>248</v>
      </c>
      <c r="E292" s="9">
        <f>Source!AU224</f>
        <v>10</v>
      </c>
      <c r="F292" s="24"/>
      <c r="G292" s="23"/>
      <c r="H292" s="9"/>
      <c r="I292" s="9"/>
      <c r="J292" s="24">
        <f>SUM(T286:T291)</f>
        <v>50.72</v>
      </c>
      <c r="K292" s="24"/>
    </row>
    <row r="293" spans="1:22" ht="14.25" x14ac:dyDescent="0.2">
      <c r="A293" s="20"/>
      <c r="B293" s="21"/>
      <c r="C293" s="21" t="s">
        <v>250</v>
      </c>
      <c r="D293" s="22" t="s">
        <v>248</v>
      </c>
      <c r="E293" s="9">
        <f>108</f>
        <v>108</v>
      </c>
      <c r="F293" s="24"/>
      <c r="G293" s="23"/>
      <c r="H293" s="9"/>
      <c r="I293" s="9"/>
      <c r="J293" s="24">
        <f>SUM(V286:V292)</f>
        <v>19.690000000000001</v>
      </c>
      <c r="K293" s="24"/>
    </row>
    <row r="294" spans="1:22" ht="14.25" x14ac:dyDescent="0.2">
      <c r="A294" s="20"/>
      <c r="B294" s="21"/>
      <c r="C294" s="21" t="s">
        <v>251</v>
      </c>
      <c r="D294" s="22" t="s">
        <v>252</v>
      </c>
      <c r="E294" s="9">
        <f>Source!AQ224</f>
        <v>0.77</v>
      </c>
      <c r="F294" s="24"/>
      <c r="G294" s="23" t="str">
        <f>Source!DI224</f>
        <v>)*2</v>
      </c>
      <c r="H294" s="9">
        <f>Source!AV224</f>
        <v>1</v>
      </c>
      <c r="I294" s="9"/>
      <c r="J294" s="24"/>
      <c r="K294" s="24">
        <f>Source!U224</f>
        <v>3.2340000000000004</v>
      </c>
    </row>
    <row r="295" spans="1:22" ht="15" x14ac:dyDescent="0.25">
      <c r="A295" s="27"/>
      <c r="B295" s="27"/>
      <c r="C295" s="27"/>
      <c r="D295" s="27"/>
      <c r="E295" s="27"/>
      <c r="F295" s="27"/>
      <c r="G295" s="27"/>
      <c r="H295" s="27"/>
      <c r="I295" s="47">
        <f>J287+J288+J290+J291+J292+J293</f>
        <v>976.30000000000018</v>
      </c>
      <c r="J295" s="47"/>
      <c r="K295" s="28">
        <f>IF(Source!I224&lt;&gt;0, ROUND(I295/Source!I224, 2), 0)</f>
        <v>464.9</v>
      </c>
      <c r="P295" s="26">
        <f>I295</f>
        <v>976.30000000000018</v>
      </c>
    </row>
    <row r="296" spans="1:22" ht="28.5" x14ac:dyDescent="0.2">
      <c r="A296" s="20" t="str">
        <f>Source!E225</f>
        <v>24</v>
      </c>
      <c r="B296" s="21" t="str">
        <f>Source!F225</f>
        <v>5.4-3405-7-1/1</v>
      </c>
      <c r="C296" s="21" t="str">
        <f>Source!G225</f>
        <v>Полив зеленых насаждений из шланга поливомоечной машины</v>
      </c>
      <c r="D296" s="22" t="str">
        <f>Source!H225</f>
        <v>м3</v>
      </c>
      <c r="E296" s="9">
        <f>Source!I225</f>
        <v>1.05</v>
      </c>
      <c r="F296" s="24"/>
      <c r="G296" s="23"/>
      <c r="H296" s="9"/>
      <c r="I296" s="9"/>
      <c r="J296" s="24"/>
      <c r="K296" s="24"/>
      <c r="Q296">
        <f>ROUND((Source!BZ225/100)*ROUND((Source!AF225*Source!AV225)*Source!I225, 2), 2)</f>
        <v>132.69999999999999</v>
      </c>
      <c r="R296">
        <f>Source!X225</f>
        <v>132.69999999999999</v>
      </c>
      <c r="S296">
        <f>ROUND((Source!CA225/100)*ROUND((Source!AF225*Source!AV225)*Source!I225, 2), 2)</f>
        <v>18.96</v>
      </c>
      <c r="T296">
        <f>Source!Y225</f>
        <v>18.96</v>
      </c>
      <c r="U296">
        <f>ROUND((175/100)*ROUND((Source!AE225*Source!AV225)*Source!I225, 2), 2)</f>
        <v>574.55999999999995</v>
      </c>
      <c r="V296">
        <f>ROUND((108/100)*ROUND(Source!CS225*Source!I225, 2), 2)</f>
        <v>354.59</v>
      </c>
    </row>
    <row r="297" spans="1:22" ht="14.25" x14ac:dyDescent="0.2">
      <c r="A297" s="20"/>
      <c r="B297" s="21"/>
      <c r="C297" s="21" t="s">
        <v>243</v>
      </c>
      <c r="D297" s="22"/>
      <c r="E297" s="9"/>
      <c r="F297" s="24">
        <f>Source!AO225</f>
        <v>60.18</v>
      </c>
      <c r="G297" s="23" t="str">
        <f>Source!DG225</f>
        <v>)*3</v>
      </c>
      <c r="H297" s="9">
        <f>Source!AV225</f>
        <v>1</v>
      </c>
      <c r="I297" s="9">
        <f>IF(Source!BA225&lt;&gt; 0, Source!BA225, 1)</f>
        <v>1</v>
      </c>
      <c r="J297" s="24">
        <f>Source!S225</f>
        <v>189.57</v>
      </c>
      <c r="K297" s="24"/>
    </row>
    <row r="298" spans="1:22" ht="14.25" x14ac:dyDescent="0.2">
      <c r="A298" s="20"/>
      <c r="B298" s="21"/>
      <c r="C298" s="21" t="s">
        <v>244</v>
      </c>
      <c r="D298" s="22"/>
      <c r="E298" s="9"/>
      <c r="F298" s="24">
        <f>Source!AM225</f>
        <v>490.66</v>
      </c>
      <c r="G298" s="23" t="str">
        <f>Source!DE225</f>
        <v>)*3</v>
      </c>
      <c r="H298" s="9">
        <f>Source!AV225</f>
        <v>1</v>
      </c>
      <c r="I298" s="9">
        <f>IF(Source!BB225&lt;&gt; 0, Source!BB225, 1)</f>
        <v>1</v>
      </c>
      <c r="J298" s="24">
        <f>Source!Q225</f>
        <v>1545.58</v>
      </c>
      <c r="K298" s="24"/>
    </row>
    <row r="299" spans="1:22" ht="14.25" x14ac:dyDescent="0.2">
      <c r="A299" s="20"/>
      <c r="B299" s="21"/>
      <c r="C299" s="21" t="s">
        <v>245</v>
      </c>
      <c r="D299" s="22"/>
      <c r="E299" s="9"/>
      <c r="F299" s="24">
        <f>Source!AN225</f>
        <v>104.23</v>
      </c>
      <c r="G299" s="23" t="str">
        <f>Source!DF225</f>
        <v>)*3</v>
      </c>
      <c r="H299" s="9">
        <f>Source!AV225</f>
        <v>1</v>
      </c>
      <c r="I299" s="9">
        <f>IF(Source!BS225&lt;&gt; 0, Source!BS225, 1)</f>
        <v>1</v>
      </c>
      <c r="J299" s="25">
        <f>Source!R225</f>
        <v>328.32</v>
      </c>
      <c r="K299" s="24"/>
    </row>
    <row r="300" spans="1:22" ht="14.25" x14ac:dyDescent="0.2">
      <c r="A300" s="20"/>
      <c r="B300" s="21"/>
      <c r="C300" s="21" t="s">
        <v>246</v>
      </c>
      <c r="D300" s="22"/>
      <c r="E300" s="9"/>
      <c r="F300" s="24">
        <f>Source!AL225</f>
        <v>29.98</v>
      </c>
      <c r="G300" s="23" t="str">
        <f>Source!DD225</f>
        <v>)*3</v>
      </c>
      <c r="H300" s="9">
        <f>Source!AW225</f>
        <v>1</v>
      </c>
      <c r="I300" s="9">
        <f>IF(Source!BC225&lt;&gt; 0, Source!BC225, 1)</f>
        <v>1</v>
      </c>
      <c r="J300" s="24">
        <f>Source!P225</f>
        <v>94.44</v>
      </c>
      <c r="K300" s="24"/>
    </row>
    <row r="301" spans="1:22" ht="14.25" x14ac:dyDescent="0.2">
      <c r="A301" s="20"/>
      <c r="B301" s="21"/>
      <c r="C301" s="21" t="s">
        <v>247</v>
      </c>
      <c r="D301" s="22" t="s">
        <v>248</v>
      </c>
      <c r="E301" s="9">
        <f>Source!AT225</f>
        <v>70</v>
      </c>
      <c r="F301" s="24"/>
      <c r="G301" s="23"/>
      <c r="H301" s="9"/>
      <c r="I301" s="9"/>
      <c r="J301" s="24">
        <f>SUM(R296:R300)</f>
        <v>132.69999999999999</v>
      </c>
      <c r="K301" s="24"/>
    </row>
    <row r="302" spans="1:22" ht="14.25" x14ac:dyDescent="0.2">
      <c r="A302" s="20"/>
      <c r="B302" s="21"/>
      <c r="C302" s="21" t="s">
        <v>249</v>
      </c>
      <c r="D302" s="22" t="s">
        <v>248</v>
      </c>
      <c r="E302" s="9">
        <f>Source!AU225</f>
        <v>10</v>
      </c>
      <c r="F302" s="24"/>
      <c r="G302" s="23"/>
      <c r="H302" s="9"/>
      <c r="I302" s="9"/>
      <c r="J302" s="24">
        <f>SUM(T296:T301)</f>
        <v>18.96</v>
      </c>
      <c r="K302" s="24"/>
    </row>
    <row r="303" spans="1:22" ht="14.25" x14ac:dyDescent="0.2">
      <c r="A303" s="20"/>
      <c r="B303" s="21"/>
      <c r="C303" s="21" t="s">
        <v>250</v>
      </c>
      <c r="D303" s="22" t="s">
        <v>248</v>
      </c>
      <c r="E303" s="9">
        <f>108</f>
        <v>108</v>
      </c>
      <c r="F303" s="24"/>
      <c r="G303" s="23"/>
      <c r="H303" s="9"/>
      <c r="I303" s="9"/>
      <c r="J303" s="24">
        <f>SUM(V296:V302)</f>
        <v>354.59</v>
      </c>
      <c r="K303" s="24"/>
    </row>
    <row r="304" spans="1:22" ht="14.25" x14ac:dyDescent="0.2">
      <c r="A304" s="20"/>
      <c r="B304" s="21"/>
      <c r="C304" s="21" t="s">
        <v>251</v>
      </c>
      <c r="D304" s="22" t="s">
        <v>252</v>
      </c>
      <c r="E304" s="9">
        <f>Source!AQ225</f>
        <v>0.56000000000000005</v>
      </c>
      <c r="F304" s="24"/>
      <c r="G304" s="23" t="str">
        <f>Source!DI225</f>
        <v>)*3</v>
      </c>
      <c r="H304" s="9">
        <f>Source!AV225</f>
        <v>1</v>
      </c>
      <c r="I304" s="9"/>
      <c r="J304" s="24"/>
      <c r="K304" s="24">
        <f>Source!U225</f>
        <v>1.7640000000000002</v>
      </c>
    </row>
    <row r="305" spans="1:22" ht="15" x14ac:dyDescent="0.25">
      <c r="A305" s="27"/>
      <c r="B305" s="27"/>
      <c r="C305" s="27"/>
      <c r="D305" s="27"/>
      <c r="E305" s="27"/>
      <c r="F305" s="27"/>
      <c r="G305" s="27"/>
      <c r="H305" s="27"/>
      <c r="I305" s="47">
        <f>J297+J298+J300+J301+J302+J303</f>
        <v>2335.84</v>
      </c>
      <c r="J305" s="47"/>
      <c r="K305" s="28">
        <f>IF(Source!I225&lt;&gt;0, ROUND(I305/Source!I225, 2), 0)</f>
        <v>2224.61</v>
      </c>
      <c r="P305" s="26">
        <f>I305</f>
        <v>2335.84</v>
      </c>
    </row>
    <row r="306" spans="1:22" ht="28.5" x14ac:dyDescent="0.2">
      <c r="A306" s="20" t="str">
        <f>Source!E226</f>
        <v>25</v>
      </c>
      <c r="B306" s="21" t="str">
        <f>Source!F226</f>
        <v>5.3-1101-13-1/1</v>
      </c>
      <c r="C306" s="21" t="str">
        <f>Source!G226</f>
        <v>Подметание вручную дорожек и площадок с твердым покрытием</v>
      </c>
      <c r="D306" s="22" t="str">
        <f>Source!H226</f>
        <v>100 м2</v>
      </c>
      <c r="E306" s="9">
        <f>Source!I226</f>
        <v>7.9</v>
      </c>
      <c r="F306" s="24"/>
      <c r="G306" s="23"/>
      <c r="H306" s="9"/>
      <c r="I306" s="9"/>
      <c r="J306" s="24"/>
      <c r="K306" s="24"/>
      <c r="Q306">
        <f>ROUND((Source!BZ226/100)*ROUND((Source!AF226*Source!AV226)*Source!I226, 2), 2)</f>
        <v>242.88</v>
      </c>
      <c r="R306">
        <f>Source!X226</f>
        <v>242.88</v>
      </c>
      <c r="S306">
        <f>ROUND((Source!CA226/100)*ROUND((Source!AF226*Source!AV226)*Source!I226, 2), 2)</f>
        <v>34.700000000000003</v>
      </c>
      <c r="T306">
        <f>Source!Y226</f>
        <v>34.700000000000003</v>
      </c>
      <c r="U306">
        <f>ROUND((175/100)*ROUND((Source!AE226*Source!AV226)*Source!I226, 2), 2)</f>
        <v>0</v>
      </c>
      <c r="V306">
        <f>ROUND((108/100)*ROUND(Source!CS226*Source!I226, 2), 2)</f>
        <v>0</v>
      </c>
    </row>
    <row r="307" spans="1:22" ht="14.25" x14ac:dyDescent="0.2">
      <c r="A307" s="20"/>
      <c r="B307" s="21"/>
      <c r="C307" s="21" t="s">
        <v>243</v>
      </c>
      <c r="D307" s="22"/>
      <c r="E307" s="9"/>
      <c r="F307" s="24">
        <f>Source!AO226</f>
        <v>21.96</v>
      </c>
      <c r="G307" s="23" t="str">
        <f>Source!DG226</f>
        <v>)*2</v>
      </c>
      <c r="H307" s="9">
        <f>Source!AV226</f>
        <v>1</v>
      </c>
      <c r="I307" s="9">
        <f>IF(Source!BA226&lt;&gt; 0, Source!BA226, 1)</f>
        <v>1</v>
      </c>
      <c r="J307" s="24">
        <f>Source!S226</f>
        <v>346.97</v>
      </c>
      <c r="K307" s="24"/>
    </row>
    <row r="308" spans="1:22" ht="14.25" x14ac:dyDescent="0.2">
      <c r="A308" s="20"/>
      <c r="B308" s="21"/>
      <c r="C308" s="21" t="s">
        <v>244</v>
      </c>
      <c r="D308" s="22"/>
      <c r="E308" s="9"/>
      <c r="F308" s="24">
        <f>Source!AM226</f>
        <v>0</v>
      </c>
      <c r="G308" s="23" t="str">
        <f>Source!DE226</f>
        <v>)*2</v>
      </c>
      <c r="H308" s="9">
        <f>Source!AV226</f>
        <v>1</v>
      </c>
      <c r="I308" s="9">
        <f>IF(Source!BB226&lt;&gt; 0, Source!BB226, 1)</f>
        <v>1</v>
      </c>
      <c r="J308" s="24">
        <f>Source!Q226</f>
        <v>0</v>
      </c>
      <c r="K308" s="24"/>
    </row>
    <row r="309" spans="1:22" ht="14.25" x14ac:dyDescent="0.2">
      <c r="A309" s="20"/>
      <c r="B309" s="21"/>
      <c r="C309" s="21" t="s">
        <v>245</v>
      </c>
      <c r="D309" s="22"/>
      <c r="E309" s="9"/>
      <c r="F309" s="24">
        <f>Source!AN226</f>
        <v>0</v>
      </c>
      <c r="G309" s="23" t="str">
        <f>Source!DF226</f>
        <v>)*2</v>
      </c>
      <c r="H309" s="9">
        <f>Source!AV226</f>
        <v>1</v>
      </c>
      <c r="I309" s="9">
        <f>IF(Source!BS226&lt;&gt; 0, Source!BS226, 1)</f>
        <v>1</v>
      </c>
      <c r="J309" s="25">
        <f>Source!R226</f>
        <v>0</v>
      </c>
      <c r="K309" s="24"/>
    </row>
    <row r="310" spans="1:22" ht="14.25" x14ac:dyDescent="0.2">
      <c r="A310" s="20"/>
      <c r="B310" s="21"/>
      <c r="C310" s="21" t="s">
        <v>246</v>
      </c>
      <c r="D310" s="22"/>
      <c r="E310" s="9"/>
      <c r="F310" s="24">
        <f>Source!AL226</f>
        <v>0</v>
      </c>
      <c r="G310" s="23" t="str">
        <f>Source!DD226</f>
        <v>)*2</v>
      </c>
      <c r="H310" s="9">
        <f>Source!AW226</f>
        <v>1</v>
      </c>
      <c r="I310" s="9">
        <f>IF(Source!BC226&lt;&gt; 0, Source!BC226, 1)</f>
        <v>1</v>
      </c>
      <c r="J310" s="24">
        <f>Source!P226</f>
        <v>0</v>
      </c>
      <c r="K310" s="24"/>
    </row>
    <row r="311" spans="1:22" ht="14.25" x14ac:dyDescent="0.2">
      <c r="A311" s="20"/>
      <c r="B311" s="21"/>
      <c r="C311" s="21" t="s">
        <v>247</v>
      </c>
      <c r="D311" s="22" t="s">
        <v>248</v>
      </c>
      <c r="E311" s="9">
        <f>Source!AT226</f>
        <v>70</v>
      </c>
      <c r="F311" s="24"/>
      <c r="G311" s="23"/>
      <c r="H311" s="9"/>
      <c r="I311" s="9"/>
      <c r="J311" s="24">
        <f>SUM(R306:R310)</f>
        <v>242.88</v>
      </c>
      <c r="K311" s="24"/>
    </row>
    <row r="312" spans="1:22" ht="14.25" x14ac:dyDescent="0.2">
      <c r="A312" s="20"/>
      <c r="B312" s="21"/>
      <c r="C312" s="21" t="s">
        <v>249</v>
      </c>
      <c r="D312" s="22" t="s">
        <v>248</v>
      </c>
      <c r="E312" s="9">
        <f>Source!AU226</f>
        <v>10</v>
      </c>
      <c r="F312" s="24"/>
      <c r="G312" s="23"/>
      <c r="H312" s="9"/>
      <c r="I312" s="9"/>
      <c r="J312" s="24">
        <f>SUM(T306:T311)</f>
        <v>34.700000000000003</v>
      </c>
      <c r="K312" s="24"/>
    </row>
    <row r="313" spans="1:22" ht="14.25" x14ac:dyDescent="0.2">
      <c r="A313" s="20"/>
      <c r="B313" s="21"/>
      <c r="C313" s="21" t="s">
        <v>250</v>
      </c>
      <c r="D313" s="22" t="s">
        <v>248</v>
      </c>
      <c r="E313" s="9">
        <f>108</f>
        <v>108</v>
      </c>
      <c r="F313" s="24"/>
      <c r="G313" s="23"/>
      <c r="H313" s="9"/>
      <c r="I313" s="9"/>
      <c r="J313" s="24">
        <f>SUM(V306:V312)</f>
        <v>0</v>
      </c>
      <c r="K313" s="24"/>
    </row>
    <row r="314" spans="1:22" ht="14.25" x14ac:dyDescent="0.2">
      <c r="A314" s="20"/>
      <c r="B314" s="21"/>
      <c r="C314" s="21" t="s">
        <v>251</v>
      </c>
      <c r="D314" s="22" t="s">
        <v>252</v>
      </c>
      <c r="E314" s="9">
        <f>Source!AQ226</f>
        <v>0.14000000000000001</v>
      </c>
      <c r="F314" s="24"/>
      <c r="G314" s="23" t="str">
        <f>Source!DI226</f>
        <v>)*2</v>
      </c>
      <c r="H314" s="9">
        <f>Source!AV226</f>
        <v>1</v>
      </c>
      <c r="I314" s="9"/>
      <c r="J314" s="24"/>
      <c r="K314" s="24">
        <f>Source!U226</f>
        <v>2.2120000000000002</v>
      </c>
    </row>
    <row r="315" spans="1:22" ht="15" x14ac:dyDescent="0.25">
      <c r="A315" s="27"/>
      <c r="B315" s="27"/>
      <c r="C315" s="27"/>
      <c r="D315" s="27"/>
      <c r="E315" s="27"/>
      <c r="F315" s="27"/>
      <c r="G315" s="27"/>
      <c r="H315" s="27"/>
      <c r="I315" s="47">
        <f>J307+J308+J310+J311+J312+J313</f>
        <v>624.55000000000007</v>
      </c>
      <c r="J315" s="47"/>
      <c r="K315" s="28">
        <f>IF(Source!I226&lt;&gt;0, ROUND(I315/Source!I226, 2), 0)</f>
        <v>79.06</v>
      </c>
      <c r="P315" s="26">
        <f>I315</f>
        <v>624.55000000000007</v>
      </c>
    </row>
    <row r="317" spans="1:22" ht="15" x14ac:dyDescent="0.25">
      <c r="A317" s="50" t="str">
        <f>CONCATENATE("Итого по разделу: ",IF(Source!G228&lt;&gt;"Новый раздел", Source!G228, ""))</f>
        <v>Итого по разделу: Сентябрь</v>
      </c>
      <c r="B317" s="50"/>
      <c r="C317" s="50"/>
      <c r="D317" s="50"/>
      <c r="E317" s="50"/>
      <c r="F317" s="50"/>
      <c r="G317" s="50"/>
      <c r="H317" s="50"/>
      <c r="I317" s="48">
        <f>SUM(P285:P316)</f>
        <v>3936.6900000000005</v>
      </c>
      <c r="J317" s="49"/>
      <c r="K317" s="30"/>
    </row>
    <row r="320" spans="1:22" ht="16.5" x14ac:dyDescent="0.25">
      <c r="A320" s="51" t="str">
        <f>CONCATENATE("Раздел: ",IF(Source!G257&lt;&gt;"Новый раздел", Source!G257, ""))</f>
        <v>Раздел: Октябрь</v>
      </c>
      <c r="B320" s="51"/>
      <c r="C320" s="51"/>
      <c r="D320" s="51"/>
      <c r="E320" s="51"/>
      <c r="F320" s="51"/>
      <c r="G320" s="51"/>
      <c r="H320" s="51"/>
      <c r="I320" s="51"/>
      <c r="J320" s="51"/>
      <c r="K320" s="51"/>
    </row>
    <row r="321" spans="1:22" ht="28.5" x14ac:dyDescent="0.2">
      <c r="A321" s="20" t="str">
        <f>Source!E261</f>
        <v>26</v>
      </c>
      <c r="B321" s="21" t="str">
        <f>Source!F261</f>
        <v>5.4-3405-7-1/1</v>
      </c>
      <c r="C321" s="21" t="str">
        <f>Source!G261</f>
        <v>Полив зеленых насаждений из шланга поливомоечной машины</v>
      </c>
      <c r="D321" s="22" t="str">
        <f>Source!H261</f>
        <v>м3</v>
      </c>
      <c r="E321" s="9">
        <f>Source!I261</f>
        <v>1.05</v>
      </c>
      <c r="F321" s="24"/>
      <c r="G321" s="23"/>
      <c r="H321" s="9"/>
      <c r="I321" s="9"/>
      <c r="J321" s="24"/>
      <c r="K321" s="24"/>
      <c r="Q321">
        <f>ROUND((Source!BZ261/100)*ROUND((Source!AF261*Source!AV261)*Source!I261, 2), 2)</f>
        <v>132.69999999999999</v>
      </c>
      <c r="R321">
        <f>Source!X261</f>
        <v>132.69999999999999</v>
      </c>
      <c r="S321">
        <f>ROUND((Source!CA261/100)*ROUND((Source!AF261*Source!AV261)*Source!I261, 2), 2)</f>
        <v>18.96</v>
      </c>
      <c r="T321">
        <f>Source!Y261</f>
        <v>18.96</v>
      </c>
      <c r="U321">
        <f>ROUND((175/100)*ROUND((Source!AE261*Source!AV261)*Source!I261, 2), 2)</f>
        <v>574.55999999999995</v>
      </c>
      <c r="V321">
        <f>ROUND((108/100)*ROUND(Source!CS261*Source!I261, 2), 2)</f>
        <v>354.59</v>
      </c>
    </row>
    <row r="322" spans="1:22" ht="14.25" x14ac:dyDescent="0.2">
      <c r="A322" s="20"/>
      <c r="B322" s="21"/>
      <c r="C322" s="21" t="s">
        <v>243</v>
      </c>
      <c r="D322" s="22"/>
      <c r="E322" s="9"/>
      <c r="F322" s="24">
        <f>Source!AO261</f>
        <v>60.18</v>
      </c>
      <c r="G322" s="23" t="str">
        <f>Source!DG261</f>
        <v>)*3</v>
      </c>
      <c r="H322" s="9">
        <f>Source!AV261</f>
        <v>1</v>
      </c>
      <c r="I322" s="9">
        <f>IF(Source!BA261&lt;&gt; 0, Source!BA261, 1)</f>
        <v>1</v>
      </c>
      <c r="J322" s="24">
        <f>Source!S261</f>
        <v>189.57</v>
      </c>
      <c r="K322" s="24"/>
    </row>
    <row r="323" spans="1:22" ht="14.25" x14ac:dyDescent="0.2">
      <c r="A323" s="20"/>
      <c r="B323" s="21"/>
      <c r="C323" s="21" t="s">
        <v>244</v>
      </c>
      <c r="D323" s="22"/>
      <c r="E323" s="9"/>
      <c r="F323" s="24">
        <f>Source!AM261</f>
        <v>490.66</v>
      </c>
      <c r="G323" s="23" t="str">
        <f>Source!DE261</f>
        <v>)*3</v>
      </c>
      <c r="H323" s="9">
        <f>Source!AV261</f>
        <v>1</v>
      </c>
      <c r="I323" s="9">
        <f>IF(Source!BB261&lt;&gt; 0, Source!BB261, 1)</f>
        <v>1</v>
      </c>
      <c r="J323" s="24">
        <f>Source!Q261</f>
        <v>1545.58</v>
      </c>
      <c r="K323" s="24"/>
    </row>
    <row r="324" spans="1:22" ht="14.25" x14ac:dyDescent="0.2">
      <c r="A324" s="20"/>
      <c r="B324" s="21"/>
      <c r="C324" s="21" t="s">
        <v>245</v>
      </c>
      <c r="D324" s="22"/>
      <c r="E324" s="9"/>
      <c r="F324" s="24">
        <f>Source!AN261</f>
        <v>104.23</v>
      </c>
      <c r="G324" s="23" t="str">
        <f>Source!DF261</f>
        <v>)*3</v>
      </c>
      <c r="H324" s="9">
        <f>Source!AV261</f>
        <v>1</v>
      </c>
      <c r="I324" s="9">
        <f>IF(Source!BS261&lt;&gt; 0, Source!BS261, 1)</f>
        <v>1</v>
      </c>
      <c r="J324" s="25">
        <f>Source!R261</f>
        <v>328.32</v>
      </c>
      <c r="K324" s="24"/>
    </row>
    <row r="325" spans="1:22" ht="14.25" x14ac:dyDescent="0.2">
      <c r="A325" s="20"/>
      <c r="B325" s="21"/>
      <c r="C325" s="21" t="s">
        <v>246</v>
      </c>
      <c r="D325" s="22"/>
      <c r="E325" s="9"/>
      <c r="F325" s="24">
        <f>Source!AL261</f>
        <v>29.98</v>
      </c>
      <c r="G325" s="23" t="str">
        <f>Source!DD261</f>
        <v>)*3</v>
      </c>
      <c r="H325" s="9">
        <f>Source!AW261</f>
        <v>1</v>
      </c>
      <c r="I325" s="9">
        <f>IF(Source!BC261&lt;&gt; 0, Source!BC261, 1)</f>
        <v>1</v>
      </c>
      <c r="J325" s="24">
        <f>Source!P261</f>
        <v>94.44</v>
      </c>
      <c r="K325" s="24"/>
    </row>
    <row r="326" spans="1:22" ht="14.25" x14ac:dyDescent="0.2">
      <c r="A326" s="20"/>
      <c r="B326" s="21"/>
      <c r="C326" s="21" t="s">
        <v>247</v>
      </c>
      <c r="D326" s="22" t="s">
        <v>248</v>
      </c>
      <c r="E326" s="9">
        <f>Source!AT261</f>
        <v>70</v>
      </c>
      <c r="F326" s="24"/>
      <c r="G326" s="23"/>
      <c r="H326" s="9"/>
      <c r="I326" s="9"/>
      <c r="J326" s="24">
        <f>SUM(R321:R325)</f>
        <v>132.69999999999999</v>
      </c>
      <c r="K326" s="24"/>
    </row>
    <row r="327" spans="1:22" ht="14.25" x14ac:dyDescent="0.2">
      <c r="A327" s="20"/>
      <c r="B327" s="21"/>
      <c r="C327" s="21" t="s">
        <v>249</v>
      </c>
      <c r="D327" s="22" t="s">
        <v>248</v>
      </c>
      <c r="E327" s="9">
        <f>Source!AU261</f>
        <v>10</v>
      </c>
      <c r="F327" s="24"/>
      <c r="G327" s="23"/>
      <c r="H327" s="9"/>
      <c r="I327" s="9"/>
      <c r="J327" s="24">
        <f>SUM(T321:T326)</f>
        <v>18.96</v>
      </c>
      <c r="K327" s="24"/>
    </row>
    <row r="328" spans="1:22" ht="14.25" x14ac:dyDescent="0.2">
      <c r="A328" s="20"/>
      <c r="B328" s="21"/>
      <c r="C328" s="21" t="s">
        <v>250</v>
      </c>
      <c r="D328" s="22" t="s">
        <v>248</v>
      </c>
      <c r="E328" s="9">
        <f>108</f>
        <v>108</v>
      </c>
      <c r="F328" s="24"/>
      <c r="G328" s="23"/>
      <c r="H328" s="9"/>
      <c r="I328" s="9"/>
      <c r="J328" s="24">
        <f>SUM(V321:V327)</f>
        <v>354.59</v>
      </c>
      <c r="K328" s="24"/>
    </row>
    <row r="329" spans="1:22" ht="14.25" x14ac:dyDescent="0.2">
      <c r="A329" s="20"/>
      <c r="B329" s="21"/>
      <c r="C329" s="21" t="s">
        <v>251</v>
      </c>
      <c r="D329" s="22" t="s">
        <v>252</v>
      </c>
      <c r="E329" s="9">
        <f>Source!AQ261</f>
        <v>0.56000000000000005</v>
      </c>
      <c r="F329" s="24"/>
      <c r="G329" s="23" t="str">
        <f>Source!DI261</f>
        <v>)*3</v>
      </c>
      <c r="H329" s="9">
        <f>Source!AV261</f>
        <v>1</v>
      </c>
      <c r="I329" s="9"/>
      <c r="J329" s="24"/>
      <c r="K329" s="24">
        <f>Source!U261</f>
        <v>1.7640000000000002</v>
      </c>
    </row>
    <row r="330" spans="1:22" ht="15" x14ac:dyDescent="0.25">
      <c r="A330" s="27"/>
      <c r="B330" s="27"/>
      <c r="C330" s="27"/>
      <c r="D330" s="27"/>
      <c r="E330" s="27"/>
      <c r="F330" s="27"/>
      <c r="G330" s="27"/>
      <c r="H330" s="27"/>
      <c r="I330" s="47">
        <f>J322+J323+J325+J326+J327+J328</f>
        <v>2335.84</v>
      </c>
      <c r="J330" s="47"/>
      <c r="K330" s="28">
        <f>IF(Source!I261&lt;&gt;0, ROUND(I330/Source!I261, 2), 0)</f>
        <v>2224.61</v>
      </c>
      <c r="P330" s="26">
        <f>I330</f>
        <v>2335.84</v>
      </c>
    </row>
    <row r="331" spans="1:22" ht="28.5" x14ac:dyDescent="0.2">
      <c r="A331" s="20" t="str">
        <f>Source!E262</f>
        <v>27</v>
      </c>
      <c r="B331" s="21" t="str">
        <f>Source!F262</f>
        <v>5.3-1101-13-1/1</v>
      </c>
      <c r="C331" s="21" t="str">
        <f>Source!G262</f>
        <v>Подметание вручную дорожек и площадок с твердым покрытием</v>
      </c>
      <c r="D331" s="22" t="str">
        <f>Source!H262</f>
        <v>100 м2</v>
      </c>
      <c r="E331" s="9">
        <f>Source!I262</f>
        <v>7.9</v>
      </c>
      <c r="F331" s="24"/>
      <c r="G331" s="23"/>
      <c r="H331" s="9"/>
      <c r="I331" s="9"/>
      <c r="J331" s="24"/>
      <c r="K331" s="24"/>
      <c r="Q331">
        <f>ROUND((Source!BZ262/100)*ROUND((Source!AF262*Source!AV262)*Source!I262, 2), 2)</f>
        <v>242.88</v>
      </c>
      <c r="R331">
        <f>Source!X262</f>
        <v>242.88</v>
      </c>
      <c r="S331">
        <f>ROUND((Source!CA262/100)*ROUND((Source!AF262*Source!AV262)*Source!I262, 2), 2)</f>
        <v>34.700000000000003</v>
      </c>
      <c r="T331">
        <f>Source!Y262</f>
        <v>34.700000000000003</v>
      </c>
      <c r="U331">
        <f>ROUND((175/100)*ROUND((Source!AE262*Source!AV262)*Source!I262, 2), 2)</f>
        <v>0</v>
      </c>
      <c r="V331">
        <f>ROUND((108/100)*ROUND(Source!CS262*Source!I262, 2), 2)</f>
        <v>0</v>
      </c>
    </row>
    <row r="332" spans="1:22" ht="14.25" x14ac:dyDescent="0.2">
      <c r="A332" s="20"/>
      <c r="B332" s="21"/>
      <c r="C332" s="21" t="s">
        <v>243</v>
      </c>
      <c r="D332" s="22"/>
      <c r="E332" s="9"/>
      <c r="F332" s="24">
        <f>Source!AO262</f>
        <v>21.96</v>
      </c>
      <c r="G332" s="23" t="str">
        <f>Source!DG262</f>
        <v>)*2</v>
      </c>
      <c r="H332" s="9">
        <f>Source!AV262</f>
        <v>1</v>
      </c>
      <c r="I332" s="9">
        <f>IF(Source!BA262&lt;&gt; 0, Source!BA262, 1)</f>
        <v>1</v>
      </c>
      <c r="J332" s="24">
        <f>Source!S262</f>
        <v>346.97</v>
      </c>
      <c r="K332" s="24"/>
    </row>
    <row r="333" spans="1:22" ht="14.25" x14ac:dyDescent="0.2">
      <c r="A333" s="20"/>
      <c r="B333" s="21"/>
      <c r="C333" s="21" t="s">
        <v>244</v>
      </c>
      <c r="D333" s="22"/>
      <c r="E333" s="9"/>
      <c r="F333" s="24">
        <f>Source!AM262</f>
        <v>0</v>
      </c>
      <c r="G333" s="23" t="str">
        <f>Source!DE262</f>
        <v>)*2</v>
      </c>
      <c r="H333" s="9">
        <f>Source!AV262</f>
        <v>1</v>
      </c>
      <c r="I333" s="9">
        <f>IF(Source!BB262&lt;&gt; 0, Source!BB262, 1)</f>
        <v>1</v>
      </c>
      <c r="J333" s="24">
        <f>Source!Q262</f>
        <v>0</v>
      </c>
      <c r="K333" s="24"/>
    </row>
    <row r="334" spans="1:22" ht="14.25" x14ac:dyDescent="0.2">
      <c r="A334" s="20"/>
      <c r="B334" s="21"/>
      <c r="C334" s="21" t="s">
        <v>245</v>
      </c>
      <c r="D334" s="22"/>
      <c r="E334" s="9"/>
      <c r="F334" s="24">
        <f>Source!AN262</f>
        <v>0</v>
      </c>
      <c r="G334" s="23" t="str">
        <f>Source!DF262</f>
        <v>)*2</v>
      </c>
      <c r="H334" s="9">
        <f>Source!AV262</f>
        <v>1</v>
      </c>
      <c r="I334" s="9">
        <f>IF(Source!BS262&lt;&gt; 0, Source!BS262, 1)</f>
        <v>1</v>
      </c>
      <c r="J334" s="25">
        <f>Source!R262</f>
        <v>0</v>
      </c>
      <c r="K334" s="24"/>
    </row>
    <row r="335" spans="1:22" ht="14.25" x14ac:dyDescent="0.2">
      <c r="A335" s="20"/>
      <c r="B335" s="21"/>
      <c r="C335" s="21" t="s">
        <v>246</v>
      </c>
      <c r="D335" s="22"/>
      <c r="E335" s="9"/>
      <c r="F335" s="24">
        <f>Source!AL262</f>
        <v>0</v>
      </c>
      <c r="G335" s="23" t="str">
        <f>Source!DD262</f>
        <v>)*2</v>
      </c>
      <c r="H335" s="9">
        <f>Source!AW262</f>
        <v>1</v>
      </c>
      <c r="I335" s="9">
        <f>IF(Source!BC262&lt;&gt; 0, Source!BC262, 1)</f>
        <v>1</v>
      </c>
      <c r="J335" s="24">
        <f>Source!P262</f>
        <v>0</v>
      </c>
      <c r="K335" s="24"/>
    </row>
    <row r="336" spans="1:22" ht="14.25" x14ac:dyDescent="0.2">
      <c r="A336" s="20"/>
      <c r="B336" s="21"/>
      <c r="C336" s="21" t="s">
        <v>247</v>
      </c>
      <c r="D336" s="22" t="s">
        <v>248</v>
      </c>
      <c r="E336" s="9">
        <f>Source!AT262</f>
        <v>70</v>
      </c>
      <c r="F336" s="24"/>
      <c r="G336" s="23"/>
      <c r="H336" s="9"/>
      <c r="I336" s="9"/>
      <c r="J336" s="24">
        <f>SUM(R331:R335)</f>
        <v>242.88</v>
      </c>
      <c r="K336" s="24"/>
    </row>
    <row r="337" spans="1:22" ht="14.25" x14ac:dyDescent="0.2">
      <c r="A337" s="20"/>
      <c r="B337" s="21"/>
      <c r="C337" s="21" t="s">
        <v>249</v>
      </c>
      <c r="D337" s="22" t="s">
        <v>248</v>
      </c>
      <c r="E337" s="9">
        <f>Source!AU262</f>
        <v>10</v>
      </c>
      <c r="F337" s="24"/>
      <c r="G337" s="23"/>
      <c r="H337" s="9"/>
      <c r="I337" s="9"/>
      <c r="J337" s="24">
        <f>SUM(T331:T336)</f>
        <v>34.700000000000003</v>
      </c>
      <c r="K337" s="24"/>
    </row>
    <row r="338" spans="1:22" ht="14.25" x14ac:dyDescent="0.2">
      <c r="A338" s="20"/>
      <c r="B338" s="21"/>
      <c r="C338" s="21" t="s">
        <v>250</v>
      </c>
      <c r="D338" s="22" t="s">
        <v>248</v>
      </c>
      <c r="E338" s="9">
        <f>108</f>
        <v>108</v>
      </c>
      <c r="F338" s="24"/>
      <c r="G338" s="23"/>
      <c r="H338" s="9"/>
      <c r="I338" s="9"/>
      <c r="J338" s="24">
        <f>SUM(V331:V337)</f>
        <v>0</v>
      </c>
      <c r="K338" s="24"/>
    </row>
    <row r="339" spans="1:22" ht="14.25" x14ac:dyDescent="0.2">
      <c r="A339" s="20"/>
      <c r="B339" s="21"/>
      <c r="C339" s="21" t="s">
        <v>251</v>
      </c>
      <c r="D339" s="22" t="s">
        <v>252</v>
      </c>
      <c r="E339" s="9">
        <f>Source!AQ262</f>
        <v>0.14000000000000001</v>
      </c>
      <c r="F339" s="24"/>
      <c r="G339" s="23" t="str">
        <f>Source!DI262</f>
        <v>)*2</v>
      </c>
      <c r="H339" s="9">
        <f>Source!AV262</f>
        <v>1</v>
      </c>
      <c r="I339" s="9"/>
      <c r="J339" s="24"/>
      <c r="K339" s="24">
        <f>Source!U262</f>
        <v>2.2120000000000002</v>
      </c>
    </row>
    <row r="340" spans="1:22" ht="15" x14ac:dyDescent="0.25">
      <c r="A340" s="27"/>
      <c r="B340" s="27"/>
      <c r="C340" s="27"/>
      <c r="D340" s="27"/>
      <c r="E340" s="27"/>
      <c r="F340" s="27"/>
      <c r="G340" s="27"/>
      <c r="H340" s="27"/>
      <c r="I340" s="47">
        <f>J332+J333+J335+J336+J337+J338</f>
        <v>624.55000000000007</v>
      </c>
      <c r="J340" s="47"/>
      <c r="K340" s="28">
        <f>IF(Source!I262&lt;&gt;0, ROUND(I340/Source!I262, 2), 0)</f>
        <v>79.06</v>
      </c>
      <c r="P340" s="26">
        <f>I340</f>
        <v>624.55000000000007</v>
      </c>
    </row>
    <row r="341" spans="1:22" ht="28.5" x14ac:dyDescent="0.2">
      <c r="A341" s="20" t="str">
        <f>Source!E263</f>
        <v>28</v>
      </c>
      <c r="B341" s="21" t="str">
        <f>Source!F263</f>
        <v>1.50-1103-3-3/1</v>
      </c>
      <c r="C341" s="21" t="str">
        <f>Source!G263</f>
        <v>Дератизационные мероприятия на прилегающих территориях</v>
      </c>
      <c r="D341" s="22" t="str">
        <f>Source!H263</f>
        <v>100 м2</v>
      </c>
      <c r="E341" s="9">
        <f>Source!I263</f>
        <v>2.1</v>
      </c>
      <c r="F341" s="24"/>
      <c r="G341" s="23"/>
      <c r="H341" s="9"/>
      <c r="I341" s="9"/>
      <c r="J341" s="24"/>
      <c r="K341" s="24"/>
      <c r="Q341">
        <f>ROUND((Source!BZ263/100)*ROUND((Source!AF263*Source!AV263)*Source!I263, 2), 2)</f>
        <v>175.22</v>
      </c>
      <c r="R341">
        <f>Source!X263</f>
        <v>175.22</v>
      </c>
      <c r="S341">
        <f>ROUND((Source!CA263/100)*ROUND((Source!AF263*Source!AV263)*Source!I263, 2), 2)</f>
        <v>25.03</v>
      </c>
      <c r="T341">
        <f>Source!Y263</f>
        <v>25.03</v>
      </c>
      <c r="U341">
        <f>ROUND((175/100)*ROUND((Source!AE263*Source!AV263)*Source!I263, 2), 2)</f>
        <v>0</v>
      </c>
      <c r="V341">
        <f>ROUND((108/100)*ROUND(Source!CS263*Source!I263, 2), 2)</f>
        <v>0</v>
      </c>
    </row>
    <row r="342" spans="1:22" ht="14.25" x14ac:dyDescent="0.2">
      <c r="A342" s="20"/>
      <c r="B342" s="21"/>
      <c r="C342" s="21" t="s">
        <v>243</v>
      </c>
      <c r="D342" s="22"/>
      <c r="E342" s="9"/>
      <c r="F342" s="24">
        <f>Source!AO263</f>
        <v>119.2</v>
      </c>
      <c r="G342" s="23" t="str">
        <f>Source!DG263</f>
        <v/>
      </c>
      <c r="H342" s="9">
        <f>Source!AV263</f>
        <v>1</v>
      </c>
      <c r="I342" s="9">
        <f>IF(Source!BA263&lt;&gt; 0, Source!BA263, 1)</f>
        <v>1</v>
      </c>
      <c r="J342" s="24">
        <f>Source!S263</f>
        <v>250.32</v>
      </c>
      <c r="K342" s="24"/>
    </row>
    <row r="343" spans="1:22" ht="14.25" x14ac:dyDescent="0.2">
      <c r="A343" s="20"/>
      <c r="B343" s="21"/>
      <c r="C343" s="21" t="s">
        <v>244</v>
      </c>
      <c r="D343" s="22"/>
      <c r="E343" s="9"/>
      <c r="F343" s="24">
        <f>Source!AM263</f>
        <v>0</v>
      </c>
      <c r="G343" s="23" t="str">
        <f>Source!DE263</f>
        <v/>
      </c>
      <c r="H343" s="9">
        <f>Source!AV263</f>
        <v>1</v>
      </c>
      <c r="I343" s="9">
        <f>IF(Source!BB263&lt;&gt; 0, Source!BB263, 1)</f>
        <v>1</v>
      </c>
      <c r="J343" s="24">
        <f>Source!Q263</f>
        <v>0</v>
      </c>
      <c r="K343" s="24"/>
    </row>
    <row r="344" spans="1:22" ht="14.25" x14ac:dyDescent="0.2">
      <c r="A344" s="20"/>
      <c r="B344" s="21"/>
      <c r="C344" s="21" t="s">
        <v>245</v>
      </c>
      <c r="D344" s="22"/>
      <c r="E344" s="9"/>
      <c r="F344" s="24">
        <f>Source!AN263</f>
        <v>0</v>
      </c>
      <c r="G344" s="23" t="str">
        <f>Source!DF263</f>
        <v/>
      </c>
      <c r="H344" s="9">
        <f>Source!AV263</f>
        <v>1</v>
      </c>
      <c r="I344" s="9">
        <f>IF(Source!BS263&lt;&gt; 0, Source!BS263, 1)</f>
        <v>1</v>
      </c>
      <c r="J344" s="25">
        <f>Source!R263</f>
        <v>0</v>
      </c>
      <c r="K344" s="24"/>
    </row>
    <row r="345" spans="1:22" ht="14.25" x14ac:dyDescent="0.2">
      <c r="A345" s="20"/>
      <c r="B345" s="21"/>
      <c r="C345" s="21" t="s">
        <v>246</v>
      </c>
      <c r="D345" s="22"/>
      <c r="E345" s="9"/>
      <c r="F345" s="24">
        <f>Source!AL263</f>
        <v>13.32</v>
      </c>
      <c r="G345" s="23" t="str">
        <f>Source!DD263</f>
        <v/>
      </c>
      <c r="H345" s="9">
        <f>Source!AW263</f>
        <v>1</v>
      </c>
      <c r="I345" s="9">
        <f>IF(Source!BC263&lt;&gt; 0, Source!BC263, 1)</f>
        <v>1</v>
      </c>
      <c r="J345" s="24">
        <f>Source!P263</f>
        <v>27.97</v>
      </c>
      <c r="K345" s="24"/>
    </row>
    <row r="346" spans="1:22" ht="14.25" x14ac:dyDescent="0.2">
      <c r="A346" s="20"/>
      <c r="B346" s="21"/>
      <c r="C346" s="21" t="s">
        <v>247</v>
      </c>
      <c r="D346" s="22" t="s">
        <v>248</v>
      </c>
      <c r="E346" s="9">
        <f>Source!AT263</f>
        <v>70</v>
      </c>
      <c r="F346" s="24"/>
      <c r="G346" s="23"/>
      <c r="H346" s="9"/>
      <c r="I346" s="9"/>
      <c r="J346" s="24">
        <f>SUM(R341:R345)</f>
        <v>175.22</v>
      </c>
      <c r="K346" s="24"/>
    </row>
    <row r="347" spans="1:22" ht="14.25" x14ac:dyDescent="0.2">
      <c r="A347" s="20"/>
      <c r="B347" s="21"/>
      <c r="C347" s="21" t="s">
        <v>249</v>
      </c>
      <c r="D347" s="22" t="s">
        <v>248</v>
      </c>
      <c r="E347" s="9">
        <f>Source!AU263</f>
        <v>10</v>
      </c>
      <c r="F347" s="24"/>
      <c r="G347" s="23"/>
      <c r="H347" s="9"/>
      <c r="I347" s="9"/>
      <c r="J347" s="24">
        <f>SUM(T341:T346)</f>
        <v>25.03</v>
      </c>
      <c r="K347" s="24"/>
    </row>
    <row r="348" spans="1:22" ht="14.25" x14ac:dyDescent="0.2">
      <c r="A348" s="20"/>
      <c r="B348" s="21"/>
      <c r="C348" s="21" t="s">
        <v>250</v>
      </c>
      <c r="D348" s="22" t="s">
        <v>248</v>
      </c>
      <c r="E348" s="9">
        <f>108</f>
        <v>108</v>
      </c>
      <c r="F348" s="24"/>
      <c r="G348" s="23"/>
      <c r="H348" s="9"/>
      <c r="I348" s="9"/>
      <c r="J348" s="24">
        <f>SUM(V341:V347)</f>
        <v>0</v>
      </c>
      <c r="K348" s="24"/>
    </row>
    <row r="349" spans="1:22" ht="14.25" x14ac:dyDescent="0.2">
      <c r="A349" s="20"/>
      <c r="B349" s="21"/>
      <c r="C349" s="21" t="s">
        <v>251</v>
      </c>
      <c r="D349" s="22" t="s">
        <v>252</v>
      </c>
      <c r="E349" s="9">
        <f>Source!AQ263</f>
        <v>0.76</v>
      </c>
      <c r="F349" s="24"/>
      <c r="G349" s="23" t="str">
        <f>Source!DI263</f>
        <v/>
      </c>
      <c r="H349" s="9">
        <f>Source!AV263</f>
        <v>1</v>
      </c>
      <c r="I349" s="9"/>
      <c r="J349" s="24"/>
      <c r="K349" s="24">
        <f>Source!U263</f>
        <v>1.5960000000000001</v>
      </c>
    </row>
    <row r="350" spans="1:22" ht="15" x14ac:dyDescent="0.25">
      <c r="A350" s="27"/>
      <c r="B350" s="27"/>
      <c r="C350" s="27"/>
      <c r="D350" s="27"/>
      <c r="E350" s="27"/>
      <c r="F350" s="27"/>
      <c r="G350" s="27"/>
      <c r="H350" s="27"/>
      <c r="I350" s="47">
        <f>J342+J343+J345+J346+J347+J348</f>
        <v>478.53999999999996</v>
      </c>
      <c r="J350" s="47"/>
      <c r="K350" s="28">
        <f>IF(Source!I263&lt;&gt;0, ROUND(I350/Source!I263, 2), 0)</f>
        <v>227.88</v>
      </c>
      <c r="P350" s="26">
        <f>I350</f>
        <v>478.53999999999996</v>
      </c>
    </row>
    <row r="351" spans="1:22" ht="42.75" x14ac:dyDescent="0.2">
      <c r="A351" s="20" t="str">
        <f>Source!E264</f>
        <v>29</v>
      </c>
      <c r="B351" s="21" t="str">
        <f>Source!F264</f>
        <v>1.50-1103-2-1/1</v>
      </c>
      <c r="C351" s="21" t="str">
        <f>Source!G264</f>
        <v>Дезинсекционная обработка горизонтальных и вертикальных поверхностей</v>
      </c>
      <c r="D351" s="22" t="str">
        <f>Source!H264</f>
        <v>100 м2</v>
      </c>
      <c r="E351" s="9">
        <f>Source!I264</f>
        <v>2.1</v>
      </c>
      <c r="F351" s="24"/>
      <c r="G351" s="23"/>
      <c r="H351" s="9"/>
      <c r="I351" s="9"/>
      <c r="J351" s="24"/>
      <c r="K351" s="24"/>
      <c r="Q351">
        <f>ROUND((Source!BZ264/100)*ROUND((Source!AF264*Source!AV264)*Source!I264, 2), 2)</f>
        <v>391.94</v>
      </c>
      <c r="R351">
        <f>Source!X264</f>
        <v>391.94</v>
      </c>
      <c r="S351">
        <f>ROUND((Source!CA264/100)*ROUND((Source!AF264*Source!AV264)*Source!I264, 2), 2)</f>
        <v>55.99</v>
      </c>
      <c r="T351">
        <f>Source!Y264</f>
        <v>55.99</v>
      </c>
      <c r="U351">
        <f>ROUND((175/100)*ROUND((Source!AE264*Source!AV264)*Source!I264, 2), 2)</f>
        <v>12.72</v>
      </c>
      <c r="V351">
        <f>ROUND((108/100)*ROUND(Source!CS264*Source!I264, 2), 2)</f>
        <v>7.85</v>
      </c>
    </row>
    <row r="352" spans="1:22" ht="14.25" x14ac:dyDescent="0.2">
      <c r="A352" s="20"/>
      <c r="B352" s="21"/>
      <c r="C352" s="21" t="s">
        <v>243</v>
      </c>
      <c r="D352" s="22"/>
      <c r="E352" s="9"/>
      <c r="F352" s="24">
        <f>Source!AO264</f>
        <v>266.63</v>
      </c>
      <c r="G352" s="23" t="str">
        <f>Source!DG264</f>
        <v/>
      </c>
      <c r="H352" s="9">
        <f>Source!AV264</f>
        <v>1</v>
      </c>
      <c r="I352" s="9">
        <f>IF(Source!BA264&lt;&gt; 0, Source!BA264, 1)</f>
        <v>1</v>
      </c>
      <c r="J352" s="24">
        <f>Source!S264</f>
        <v>559.91999999999996</v>
      </c>
      <c r="K352" s="24"/>
    </row>
    <row r="353" spans="1:22" ht="14.25" x14ac:dyDescent="0.2">
      <c r="A353" s="20"/>
      <c r="B353" s="21"/>
      <c r="C353" s="21" t="s">
        <v>244</v>
      </c>
      <c r="D353" s="22"/>
      <c r="E353" s="9"/>
      <c r="F353" s="24">
        <f>Source!AM264</f>
        <v>63.9</v>
      </c>
      <c r="G353" s="23" t="str">
        <f>Source!DE264</f>
        <v/>
      </c>
      <c r="H353" s="9">
        <f>Source!AV264</f>
        <v>1</v>
      </c>
      <c r="I353" s="9">
        <f>IF(Source!BB264&lt;&gt; 0, Source!BB264, 1)</f>
        <v>1</v>
      </c>
      <c r="J353" s="24">
        <f>Source!Q264</f>
        <v>134.19</v>
      </c>
      <c r="K353" s="24"/>
    </row>
    <row r="354" spans="1:22" ht="14.25" x14ac:dyDescent="0.2">
      <c r="A354" s="20"/>
      <c r="B354" s="21"/>
      <c r="C354" s="21" t="s">
        <v>245</v>
      </c>
      <c r="D354" s="22"/>
      <c r="E354" s="9"/>
      <c r="F354" s="24">
        <f>Source!AN264</f>
        <v>3.46</v>
      </c>
      <c r="G354" s="23" t="str">
        <f>Source!DF264</f>
        <v/>
      </c>
      <c r="H354" s="9">
        <f>Source!AV264</f>
        <v>1</v>
      </c>
      <c r="I354" s="9">
        <f>IF(Source!BS264&lt;&gt; 0, Source!BS264, 1)</f>
        <v>1</v>
      </c>
      <c r="J354" s="25">
        <f>Source!R264</f>
        <v>7.27</v>
      </c>
      <c r="K354" s="24"/>
    </row>
    <row r="355" spans="1:22" ht="14.25" x14ac:dyDescent="0.2">
      <c r="A355" s="20"/>
      <c r="B355" s="21"/>
      <c r="C355" s="21" t="s">
        <v>246</v>
      </c>
      <c r="D355" s="22"/>
      <c r="E355" s="9"/>
      <c r="F355" s="24">
        <f>Source!AL264</f>
        <v>125.74</v>
      </c>
      <c r="G355" s="23" t="str">
        <f>Source!DD264</f>
        <v/>
      </c>
      <c r="H355" s="9">
        <f>Source!AW264</f>
        <v>1</v>
      </c>
      <c r="I355" s="9">
        <f>IF(Source!BC264&lt;&gt; 0, Source!BC264, 1)</f>
        <v>1</v>
      </c>
      <c r="J355" s="24">
        <f>Source!P264</f>
        <v>264.05</v>
      </c>
      <c r="K355" s="24"/>
    </row>
    <row r="356" spans="1:22" ht="14.25" x14ac:dyDescent="0.2">
      <c r="A356" s="20"/>
      <c r="B356" s="21"/>
      <c r="C356" s="21" t="s">
        <v>247</v>
      </c>
      <c r="D356" s="22" t="s">
        <v>248</v>
      </c>
      <c r="E356" s="9">
        <f>Source!AT264</f>
        <v>70</v>
      </c>
      <c r="F356" s="24"/>
      <c r="G356" s="23"/>
      <c r="H356" s="9"/>
      <c r="I356" s="9"/>
      <c r="J356" s="24">
        <f>SUM(R351:R355)</f>
        <v>391.94</v>
      </c>
      <c r="K356" s="24"/>
    </row>
    <row r="357" spans="1:22" ht="14.25" x14ac:dyDescent="0.2">
      <c r="A357" s="20"/>
      <c r="B357" s="21"/>
      <c r="C357" s="21" t="s">
        <v>249</v>
      </c>
      <c r="D357" s="22" t="s">
        <v>248</v>
      </c>
      <c r="E357" s="9">
        <f>Source!AU264</f>
        <v>10</v>
      </c>
      <c r="F357" s="24"/>
      <c r="G357" s="23"/>
      <c r="H357" s="9"/>
      <c r="I357" s="9"/>
      <c r="J357" s="24">
        <f>SUM(T351:T356)</f>
        <v>55.99</v>
      </c>
      <c r="K357" s="24"/>
    </row>
    <row r="358" spans="1:22" ht="14.25" x14ac:dyDescent="0.2">
      <c r="A358" s="20"/>
      <c r="B358" s="21"/>
      <c r="C358" s="21" t="s">
        <v>250</v>
      </c>
      <c r="D358" s="22" t="s">
        <v>248</v>
      </c>
      <c r="E358" s="9">
        <f>108</f>
        <v>108</v>
      </c>
      <c r="F358" s="24"/>
      <c r="G358" s="23"/>
      <c r="H358" s="9"/>
      <c r="I358" s="9"/>
      <c r="J358" s="24">
        <f>SUM(V351:V357)</f>
        <v>7.85</v>
      </c>
      <c r="K358" s="24"/>
    </row>
    <row r="359" spans="1:22" ht="14.25" x14ac:dyDescent="0.2">
      <c r="A359" s="20"/>
      <c r="B359" s="21"/>
      <c r="C359" s="21" t="s">
        <v>251</v>
      </c>
      <c r="D359" s="22" t="s">
        <v>252</v>
      </c>
      <c r="E359" s="9">
        <f>Source!AQ264</f>
        <v>1.7</v>
      </c>
      <c r="F359" s="24"/>
      <c r="G359" s="23" t="str">
        <f>Source!DI264</f>
        <v/>
      </c>
      <c r="H359" s="9">
        <f>Source!AV264</f>
        <v>1</v>
      </c>
      <c r="I359" s="9"/>
      <c r="J359" s="24"/>
      <c r="K359" s="24">
        <f>Source!U264</f>
        <v>3.57</v>
      </c>
    </row>
    <row r="360" spans="1:22" ht="15" x14ac:dyDescent="0.25">
      <c r="A360" s="27"/>
      <c r="B360" s="27"/>
      <c r="C360" s="27"/>
      <c r="D360" s="27"/>
      <c r="E360" s="27"/>
      <c r="F360" s="27"/>
      <c r="G360" s="27"/>
      <c r="H360" s="27"/>
      <c r="I360" s="47">
        <f>J352+J353+J355+J356+J357+J358</f>
        <v>1413.9399999999998</v>
      </c>
      <c r="J360" s="47"/>
      <c r="K360" s="28">
        <f>IF(Source!I264&lt;&gt;0, ROUND(I360/Source!I264, 2), 0)</f>
        <v>673.3</v>
      </c>
      <c r="P360" s="26">
        <f>I360</f>
        <v>1413.9399999999998</v>
      </c>
    </row>
    <row r="362" spans="1:22" ht="15" x14ac:dyDescent="0.25">
      <c r="A362" s="50" t="str">
        <f>CONCATENATE("Итого по разделу: ",IF(Source!G266&lt;&gt;"Новый раздел", Source!G266, ""))</f>
        <v>Итого по разделу: Октябрь</v>
      </c>
      <c r="B362" s="50"/>
      <c r="C362" s="50"/>
      <c r="D362" s="50"/>
      <c r="E362" s="50"/>
      <c r="F362" s="50"/>
      <c r="G362" s="50"/>
      <c r="H362" s="50"/>
      <c r="I362" s="48">
        <f>SUM(P320:P361)</f>
        <v>4852.87</v>
      </c>
      <c r="J362" s="49"/>
      <c r="K362" s="30"/>
    </row>
    <row r="365" spans="1:22" ht="16.5" x14ac:dyDescent="0.25">
      <c r="A365" s="51" t="str">
        <f>CONCATENATE("Раздел: ",IF(Source!G295&lt;&gt;"Новый раздел", Source!G295, ""))</f>
        <v>Раздел: Ноябрь</v>
      </c>
      <c r="B365" s="51"/>
      <c r="C365" s="51"/>
      <c r="D365" s="51"/>
      <c r="E365" s="51"/>
      <c r="F365" s="51"/>
      <c r="G365" s="51"/>
      <c r="H365" s="51"/>
      <c r="I365" s="51"/>
      <c r="J365" s="51"/>
      <c r="K365" s="51"/>
    </row>
    <row r="366" spans="1:22" ht="28.5" x14ac:dyDescent="0.2">
      <c r="A366" s="20" t="str">
        <f>Source!E299</f>
        <v>30</v>
      </c>
      <c r="B366" s="21" t="str">
        <f>Source!F299</f>
        <v>5.3-1102-8-1/1</v>
      </c>
      <c r="C366" s="21" t="str">
        <f>Source!G299</f>
        <v>Уборка свежевыпавшего снега вручную толщиной слоя до 10 см</v>
      </c>
      <c r="D366" s="22" t="str">
        <f>Source!H299</f>
        <v>100 м2</v>
      </c>
      <c r="E366" s="9">
        <f>Source!I299</f>
        <v>7.9</v>
      </c>
      <c r="F366" s="24"/>
      <c r="G366" s="23"/>
      <c r="H366" s="9"/>
      <c r="I366" s="9"/>
      <c r="J366" s="24"/>
      <c r="K366" s="24"/>
      <c r="Q366">
        <f>ROUND((Source!BZ299/100)*ROUND((Source!AF299*Source!AV299)*Source!I299, 2), 2)</f>
        <v>3946.49</v>
      </c>
      <c r="R366">
        <f>Source!X299</f>
        <v>3946.49</v>
      </c>
      <c r="S366">
        <f>ROUND((Source!CA299/100)*ROUND((Source!AF299*Source!AV299)*Source!I299, 2), 2)</f>
        <v>563.78</v>
      </c>
      <c r="T366">
        <f>Source!Y299</f>
        <v>563.78</v>
      </c>
      <c r="U366">
        <f>ROUND((175/100)*ROUND((Source!AE299*Source!AV299)*Source!I299, 2), 2)</f>
        <v>0</v>
      </c>
      <c r="V366">
        <f>ROUND((108/100)*ROUND(Source!CS299*Source!I299, 2), 2)</f>
        <v>0</v>
      </c>
    </row>
    <row r="367" spans="1:22" ht="14.25" x14ac:dyDescent="0.2">
      <c r="A367" s="20"/>
      <c r="B367" s="21"/>
      <c r="C367" s="21" t="s">
        <v>243</v>
      </c>
      <c r="D367" s="22"/>
      <c r="E367" s="9"/>
      <c r="F367" s="24">
        <f>Source!AO299</f>
        <v>101.95</v>
      </c>
      <c r="G367" s="23" t="str">
        <f>Source!DG299</f>
        <v>)*7</v>
      </c>
      <c r="H367" s="9">
        <f>Source!AV299</f>
        <v>1</v>
      </c>
      <c r="I367" s="9">
        <f>IF(Source!BA299&lt;&gt; 0, Source!BA299, 1)</f>
        <v>1</v>
      </c>
      <c r="J367" s="24">
        <f>Source!S299</f>
        <v>5637.84</v>
      </c>
      <c r="K367" s="24"/>
    </row>
    <row r="368" spans="1:22" ht="14.25" x14ac:dyDescent="0.2">
      <c r="A368" s="20"/>
      <c r="B368" s="21"/>
      <c r="C368" s="21" t="s">
        <v>244</v>
      </c>
      <c r="D368" s="22"/>
      <c r="E368" s="9"/>
      <c r="F368" s="24">
        <f>Source!AM299</f>
        <v>0</v>
      </c>
      <c r="G368" s="23" t="str">
        <f>Source!DE299</f>
        <v>)*7</v>
      </c>
      <c r="H368" s="9">
        <f>Source!AV299</f>
        <v>1</v>
      </c>
      <c r="I368" s="9">
        <f>IF(Source!BB299&lt;&gt; 0, Source!BB299, 1)</f>
        <v>1</v>
      </c>
      <c r="J368" s="24">
        <f>Source!Q299</f>
        <v>0</v>
      </c>
      <c r="K368" s="24"/>
    </row>
    <row r="369" spans="1:22" ht="14.25" x14ac:dyDescent="0.2">
      <c r="A369" s="20"/>
      <c r="B369" s="21"/>
      <c r="C369" s="21" t="s">
        <v>245</v>
      </c>
      <c r="D369" s="22"/>
      <c r="E369" s="9"/>
      <c r="F369" s="24">
        <f>Source!AN299</f>
        <v>0</v>
      </c>
      <c r="G369" s="23" t="str">
        <f>Source!DF299</f>
        <v>)*7</v>
      </c>
      <c r="H369" s="9">
        <f>Source!AV299</f>
        <v>1</v>
      </c>
      <c r="I369" s="9">
        <f>IF(Source!BS299&lt;&gt; 0, Source!BS299, 1)</f>
        <v>1</v>
      </c>
      <c r="J369" s="25">
        <f>Source!R299</f>
        <v>0</v>
      </c>
      <c r="K369" s="24"/>
    </row>
    <row r="370" spans="1:22" ht="14.25" x14ac:dyDescent="0.2">
      <c r="A370" s="20"/>
      <c r="B370" s="21"/>
      <c r="C370" s="21" t="s">
        <v>246</v>
      </c>
      <c r="D370" s="22"/>
      <c r="E370" s="9"/>
      <c r="F370" s="24">
        <f>Source!AL299</f>
        <v>0</v>
      </c>
      <c r="G370" s="23" t="str">
        <f>Source!DD299</f>
        <v>)*7</v>
      </c>
      <c r="H370" s="9">
        <f>Source!AW299</f>
        <v>1</v>
      </c>
      <c r="I370" s="9">
        <f>IF(Source!BC299&lt;&gt; 0, Source!BC299, 1)</f>
        <v>1</v>
      </c>
      <c r="J370" s="24">
        <f>Source!P299</f>
        <v>0</v>
      </c>
      <c r="K370" s="24"/>
    </row>
    <row r="371" spans="1:22" ht="14.25" x14ac:dyDescent="0.2">
      <c r="A371" s="20"/>
      <c r="B371" s="21"/>
      <c r="C371" s="21" t="s">
        <v>247</v>
      </c>
      <c r="D371" s="22" t="s">
        <v>248</v>
      </c>
      <c r="E371" s="9">
        <f>Source!AT299</f>
        <v>70</v>
      </c>
      <c r="F371" s="24"/>
      <c r="G371" s="23"/>
      <c r="H371" s="9"/>
      <c r="I371" s="9"/>
      <c r="J371" s="24">
        <f>SUM(R366:R370)</f>
        <v>3946.49</v>
      </c>
      <c r="K371" s="24"/>
    </row>
    <row r="372" spans="1:22" ht="14.25" x14ac:dyDescent="0.2">
      <c r="A372" s="20"/>
      <c r="B372" s="21"/>
      <c r="C372" s="21" t="s">
        <v>249</v>
      </c>
      <c r="D372" s="22" t="s">
        <v>248</v>
      </c>
      <c r="E372" s="9">
        <f>Source!AU299</f>
        <v>10</v>
      </c>
      <c r="F372" s="24"/>
      <c r="G372" s="23"/>
      <c r="H372" s="9"/>
      <c r="I372" s="9"/>
      <c r="J372" s="24">
        <f>SUM(T366:T371)</f>
        <v>563.78</v>
      </c>
      <c r="K372" s="24"/>
    </row>
    <row r="373" spans="1:22" ht="14.25" x14ac:dyDescent="0.2">
      <c r="A373" s="20"/>
      <c r="B373" s="21"/>
      <c r="C373" s="21" t="s">
        <v>250</v>
      </c>
      <c r="D373" s="22" t="s">
        <v>248</v>
      </c>
      <c r="E373" s="9">
        <f>108</f>
        <v>108</v>
      </c>
      <c r="F373" s="24"/>
      <c r="G373" s="23"/>
      <c r="H373" s="9"/>
      <c r="I373" s="9"/>
      <c r="J373" s="24">
        <f>SUM(V366:V372)</f>
        <v>0</v>
      </c>
      <c r="K373" s="24"/>
    </row>
    <row r="374" spans="1:22" ht="14.25" x14ac:dyDescent="0.2">
      <c r="A374" s="20"/>
      <c r="B374" s="21"/>
      <c r="C374" s="21" t="s">
        <v>251</v>
      </c>
      <c r="D374" s="22" t="s">
        <v>252</v>
      </c>
      <c r="E374" s="9">
        <f>Source!AQ299</f>
        <v>0.65</v>
      </c>
      <c r="F374" s="24"/>
      <c r="G374" s="23" t="str">
        <f>Source!DI299</f>
        <v>)*7</v>
      </c>
      <c r="H374" s="9">
        <f>Source!AV299</f>
        <v>1</v>
      </c>
      <c r="I374" s="9"/>
      <c r="J374" s="24"/>
      <c r="K374" s="24">
        <f>Source!U299</f>
        <v>35.945</v>
      </c>
    </row>
    <row r="375" spans="1:22" ht="15" x14ac:dyDescent="0.25">
      <c r="A375" s="27"/>
      <c r="B375" s="27"/>
      <c r="C375" s="27"/>
      <c r="D375" s="27"/>
      <c r="E375" s="27"/>
      <c r="F375" s="27"/>
      <c r="G375" s="27"/>
      <c r="H375" s="27"/>
      <c r="I375" s="47">
        <f>J367+J368+J370+J371+J372+J373</f>
        <v>10148.11</v>
      </c>
      <c r="J375" s="47"/>
      <c r="K375" s="28">
        <f>IF(Source!I299&lt;&gt;0, ROUND(I375/Source!I299, 2), 0)</f>
        <v>1284.57</v>
      </c>
      <c r="P375" s="26">
        <f>I375</f>
        <v>10148.11</v>
      </c>
    </row>
    <row r="376" spans="1:22" ht="28.5" x14ac:dyDescent="0.2">
      <c r="A376" s="20" t="str">
        <f>Source!E300</f>
        <v>31</v>
      </c>
      <c r="B376" s="21" t="str">
        <f>Source!F300</f>
        <v>5.3-1102-10-1/1</v>
      </c>
      <c r="C376" s="21" t="str">
        <f>Source!G300</f>
        <v>Посыпка песком дорожных покрытий вручную</v>
      </c>
      <c r="D376" s="22" t="str">
        <f>Source!H300</f>
        <v>100 м2</v>
      </c>
      <c r="E376" s="9">
        <f>Source!I300</f>
        <v>7.9</v>
      </c>
      <c r="F376" s="24"/>
      <c r="G376" s="23"/>
      <c r="H376" s="9"/>
      <c r="I376" s="9"/>
      <c r="J376" s="24"/>
      <c r="K376" s="24"/>
      <c r="Q376">
        <f>ROUND((Source!BZ300/100)*ROUND((Source!AF300*Source!AV300)*Source!I300, 2), 2)</f>
        <v>2341.96</v>
      </c>
      <c r="R376">
        <f>Source!X300</f>
        <v>2341.96</v>
      </c>
      <c r="S376">
        <f>ROUND((Source!CA300/100)*ROUND((Source!AF300*Source!AV300)*Source!I300, 2), 2)</f>
        <v>334.57</v>
      </c>
      <c r="T376">
        <f>Source!Y300</f>
        <v>334.57</v>
      </c>
      <c r="U376">
        <f>ROUND((175/100)*ROUND((Source!AE300*Source!AV300)*Source!I300, 2), 2)</f>
        <v>0</v>
      </c>
      <c r="V376">
        <f>ROUND((108/100)*ROUND(Source!CS300*Source!I300, 2), 2)</f>
        <v>0</v>
      </c>
    </row>
    <row r="377" spans="1:22" ht="14.25" x14ac:dyDescent="0.2">
      <c r="A377" s="20"/>
      <c r="B377" s="21"/>
      <c r="C377" s="21" t="s">
        <v>243</v>
      </c>
      <c r="D377" s="22"/>
      <c r="E377" s="9"/>
      <c r="F377" s="24">
        <f>Source!AO300</f>
        <v>42.35</v>
      </c>
      <c r="G377" s="23" t="str">
        <f>Source!DG300</f>
        <v>)*10</v>
      </c>
      <c r="H377" s="9">
        <f>Source!AV300</f>
        <v>1</v>
      </c>
      <c r="I377" s="9">
        <f>IF(Source!BA300&lt;&gt; 0, Source!BA300, 1)</f>
        <v>1</v>
      </c>
      <c r="J377" s="24">
        <f>Source!S300</f>
        <v>3345.65</v>
      </c>
      <c r="K377" s="24"/>
    </row>
    <row r="378" spans="1:22" ht="14.25" x14ac:dyDescent="0.2">
      <c r="A378" s="20"/>
      <c r="B378" s="21"/>
      <c r="C378" s="21" t="s">
        <v>244</v>
      </c>
      <c r="D378" s="22"/>
      <c r="E378" s="9"/>
      <c r="F378" s="24">
        <f>Source!AM300</f>
        <v>0</v>
      </c>
      <c r="G378" s="23" t="str">
        <f>Source!DE300</f>
        <v>)*10</v>
      </c>
      <c r="H378" s="9">
        <f>Source!AV300</f>
        <v>1</v>
      </c>
      <c r="I378" s="9">
        <f>IF(Source!BB300&lt;&gt; 0, Source!BB300, 1)</f>
        <v>1</v>
      </c>
      <c r="J378" s="24">
        <f>Source!Q300</f>
        <v>0</v>
      </c>
      <c r="K378" s="24"/>
    </row>
    <row r="379" spans="1:22" ht="14.25" x14ac:dyDescent="0.2">
      <c r="A379" s="20"/>
      <c r="B379" s="21"/>
      <c r="C379" s="21" t="s">
        <v>245</v>
      </c>
      <c r="D379" s="22"/>
      <c r="E379" s="9"/>
      <c r="F379" s="24">
        <f>Source!AN300</f>
        <v>0</v>
      </c>
      <c r="G379" s="23" t="str">
        <f>Source!DF300</f>
        <v>)*10</v>
      </c>
      <c r="H379" s="9">
        <f>Source!AV300</f>
        <v>1</v>
      </c>
      <c r="I379" s="9">
        <f>IF(Source!BS300&lt;&gt; 0, Source!BS300, 1)</f>
        <v>1</v>
      </c>
      <c r="J379" s="25">
        <f>Source!R300</f>
        <v>0</v>
      </c>
      <c r="K379" s="24"/>
    </row>
    <row r="380" spans="1:22" ht="14.25" x14ac:dyDescent="0.2">
      <c r="A380" s="20"/>
      <c r="B380" s="21"/>
      <c r="C380" s="21" t="s">
        <v>246</v>
      </c>
      <c r="D380" s="22"/>
      <c r="E380" s="9"/>
      <c r="F380" s="24">
        <f>Source!AL300</f>
        <v>29.92</v>
      </c>
      <c r="G380" s="23" t="str">
        <f>Source!DD300</f>
        <v>)*10</v>
      </c>
      <c r="H380" s="9">
        <f>Source!AW300</f>
        <v>1</v>
      </c>
      <c r="I380" s="9">
        <f>IF(Source!BC300&lt;&gt; 0, Source!BC300, 1)</f>
        <v>1</v>
      </c>
      <c r="J380" s="24">
        <f>Source!P300</f>
        <v>2363.6799999999998</v>
      </c>
      <c r="K380" s="24"/>
    </row>
    <row r="381" spans="1:22" ht="28.5" x14ac:dyDescent="0.2">
      <c r="A381" s="20" t="str">
        <f>Source!E301</f>
        <v>31,1</v>
      </c>
      <c r="B381" s="21" t="str">
        <f>Source!F301</f>
        <v>21.1-25-995</v>
      </c>
      <c r="C381" s="21" t="str">
        <f>Source!G301</f>
        <v>Песок сухой (термообработанный) для противогололедной обработки</v>
      </c>
      <c r="D381" s="22" t="str">
        <f>Source!H301</f>
        <v>кг</v>
      </c>
      <c r="E381" s="9">
        <f>Source!I301</f>
        <v>-632</v>
      </c>
      <c r="F381" s="24">
        <f>Source!AK301</f>
        <v>3.74</v>
      </c>
      <c r="G381" s="29" t="s">
        <v>254</v>
      </c>
      <c r="H381" s="9">
        <f>Source!AW301</f>
        <v>1</v>
      </c>
      <c r="I381" s="9">
        <f>IF(Source!BC301&lt;&gt; 0, Source!BC301, 1)</f>
        <v>1</v>
      </c>
      <c r="J381" s="24">
        <f>Source!O301</f>
        <v>-2363.6799999999998</v>
      </c>
      <c r="K381" s="24"/>
      <c r="Q381">
        <f>ROUND((Source!BZ301/100)*ROUND((Source!AF301*Source!AV301)*Source!I301, 2), 2)</f>
        <v>0</v>
      </c>
      <c r="R381">
        <f>Source!X301</f>
        <v>0</v>
      </c>
      <c r="S381">
        <f>ROUND((Source!CA301/100)*ROUND((Source!AF301*Source!AV301)*Source!I301, 2), 2)</f>
        <v>0</v>
      </c>
      <c r="T381">
        <f>Source!Y301</f>
        <v>0</v>
      </c>
      <c r="U381">
        <f>ROUND((175/100)*ROUND((Source!AE301*Source!AV301)*Source!I301, 2), 2)</f>
        <v>0</v>
      </c>
      <c r="V381">
        <f>ROUND((108/100)*ROUND(Source!CS301*Source!I301, 2), 2)</f>
        <v>0</v>
      </c>
    </row>
    <row r="382" spans="1:22" ht="57" x14ac:dyDescent="0.2">
      <c r="A382" s="20" t="str">
        <f>Source!E302</f>
        <v>31,2</v>
      </c>
      <c r="B382" s="21" t="str">
        <f>Source!F302</f>
        <v>21.1-25-996</v>
      </c>
      <c r="C382" s="21" t="str">
        <f>Source!G302</f>
        <v>Песок сухой (термообработанный) с технической солью (пескосоль) для противогололедной обработки, пропорция 70/30</v>
      </c>
      <c r="D382" s="22" t="str">
        <f>Source!H302</f>
        <v>кг</v>
      </c>
      <c r="E382" s="9">
        <f>Source!I302</f>
        <v>395</v>
      </c>
      <c r="F382" s="24">
        <f>Source!AK302</f>
        <v>3.3</v>
      </c>
      <c r="G382" s="29" t="s">
        <v>254</v>
      </c>
      <c r="H382" s="9">
        <f>Source!AW302</f>
        <v>1</v>
      </c>
      <c r="I382" s="9">
        <f>IF(Source!BC302&lt;&gt; 0, Source!BC302, 1)</f>
        <v>1</v>
      </c>
      <c r="J382" s="24">
        <f>Source!O302</f>
        <v>1303.5</v>
      </c>
      <c r="K382" s="24"/>
      <c r="Q382">
        <f>ROUND((Source!BZ302/100)*ROUND((Source!AF302*Source!AV302)*Source!I302, 2), 2)</f>
        <v>0</v>
      </c>
      <c r="R382">
        <f>Source!X302</f>
        <v>0</v>
      </c>
      <c r="S382">
        <f>ROUND((Source!CA302/100)*ROUND((Source!AF302*Source!AV302)*Source!I302, 2), 2)</f>
        <v>0</v>
      </c>
      <c r="T382">
        <f>Source!Y302</f>
        <v>0</v>
      </c>
      <c r="U382">
        <f>ROUND((175/100)*ROUND((Source!AE302*Source!AV302)*Source!I302, 2), 2)</f>
        <v>0</v>
      </c>
      <c r="V382">
        <f>ROUND((108/100)*ROUND(Source!CS302*Source!I302, 2), 2)</f>
        <v>0</v>
      </c>
    </row>
    <row r="383" spans="1:22" ht="14.25" x14ac:dyDescent="0.2">
      <c r="A383" s="20"/>
      <c r="B383" s="21"/>
      <c r="C383" s="21" t="s">
        <v>247</v>
      </c>
      <c r="D383" s="22" t="s">
        <v>248</v>
      </c>
      <c r="E383" s="9">
        <f>Source!AT300</f>
        <v>70</v>
      </c>
      <c r="F383" s="24"/>
      <c r="G383" s="23"/>
      <c r="H383" s="9"/>
      <c r="I383" s="9"/>
      <c r="J383" s="24">
        <f>SUM(R376:R382)</f>
        <v>2341.96</v>
      </c>
      <c r="K383" s="24"/>
    </row>
    <row r="384" spans="1:22" ht="14.25" x14ac:dyDescent="0.2">
      <c r="A384" s="20"/>
      <c r="B384" s="21"/>
      <c r="C384" s="21" t="s">
        <v>249</v>
      </c>
      <c r="D384" s="22" t="s">
        <v>248</v>
      </c>
      <c r="E384" s="9">
        <f>Source!AU300</f>
        <v>10</v>
      </c>
      <c r="F384" s="24"/>
      <c r="G384" s="23"/>
      <c r="H384" s="9"/>
      <c r="I384" s="9"/>
      <c r="J384" s="24">
        <f>SUM(T376:T383)</f>
        <v>334.57</v>
      </c>
      <c r="K384" s="24"/>
    </row>
    <row r="385" spans="1:22" ht="14.25" x14ac:dyDescent="0.2">
      <c r="A385" s="20"/>
      <c r="B385" s="21"/>
      <c r="C385" s="21" t="s">
        <v>250</v>
      </c>
      <c r="D385" s="22" t="s">
        <v>248</v>
      </c>
      <c r="E385" s="9">
        <f>108</f>
        <v>108</v>
      </c>
      <c r="F385" s="24"/>
      <c r="G385" s="23"/>
      <c r="H385" s="9"/>
      <c r="I385" s="9"/>
      <c r="J385" s="24">
        <f>SUM(V376:V384)</f>
        <v>0</v>
      </c>
      <c r="K385" s="24"/>
    </row>
    <row r="386" spans="1:22" ht="14.25" x14ac:dyDescent="0.2">
      <c r="A386" s="20"/>
      <c r="B386" s="21"/>
      <c r="C386" s="21" t="s">
        <v>251</v>
      </c>
      <c r="D386" s="22" t="s">
        <v>252</v>
      </c>
      <c r="E386" s="9">
        <f>Source!AQ300</f>
        <v>0.27</v>
      </c>
      <c r="F386" s="24"/>
      <c r="G386" s="23" t="str">
        <f>Source!DI300</f>
        <v>)*10</v>
      </c>
      <c r="H386" s="9">
        <f>Source!AV300</f>
        <v>1</v>
      </c>
      <c r="I386" s="9"/>
      <c r="J386" s="24"/>
      <c r="K386" s="24">
        <f>Source!U300</f>
        <v>21.330000000000002</v>
      </c>
    </row>
    <row r="387" spans="1:22" ht="15" x14ac:dyDescent="0.25">
      <c r="A387" s="27"/>
      <c r="B387" s="27"/>
      <c r="C387" s="27"/>
      <c r="D387" s="27"/>
      <c r="E387" s="27"/>
      <c r="F387" s="27"/>
      <c r="G387" s="27"/>
      <c r="H387" s="27"/>
      <c r="I387" s="47">
        <f>J377+J378+J380+J383+J384+J385+SUM(J381:J382)</f>
        <v>7325.68</v>
      </c>
      <c r="J387" s="47"/>
      <c r="K387" s="28">
        <f>IF(Source!I300&lt;&gt;0, ROUND(I387/Source!I300, 2), 0)</f>
        <v>927.3</v>
      </c>
      <c r="P387" s="26">
        <f>I387</f>
        <v>7325.68</v>
      </c>
    </row>
    <row r="389" spans="1:22" ht="15" x14ac:dyDescent="0.25">
      <c r="A389" s="50" t="str">
        <f>CONCATENATE("Итого по разделу: ",IF(Source!G304&lt;&gt;"Новый раздел", Source!G304, ""))</f>
        <v>Итого по разделу: Ноябрь</v>
      </c>
      <c r="B389" s="50"/>
      <c r="C389" s="50"/>
      <c r="D389" s="50"/>
      <c r="E389" s="50"/>
      <c r="F389" s="50"/>
      <c r="G389" s="50"/>
      <c r="H389" s="50"/>
      <c r="I389" s="48">
        <f>SUM(P365:P388)</f>
        <v>17473.79</v>
      </c>
      <c r="J389" s="49"/>
      <c r="K389" s="30"/>
    </row>
    <row r="392" spans="1:22" ht="16.5" x14ac:dyDescent="0.25">
      <c r="A392" s="51" t="str">
        <f>CONCATENATE("Раздел: ",IF(Source!G333&lt;&gt;"Новый раздел", Source!G333, ""))</f>
        <v>Раздел: Декабрь</v>
      </c>
      <c r="B392" s="51"/>
      <c r="C392" s="51"/>
      <c r="D392" s="51"/>
      <c r="E392" s="51"/>
      <c r="F392" s="51"/>
      <c r="G392" s="51"/>
      <c r="H392" s="51"/>
      <c r="I392" s="51"/>
      <c r="J392" s="51"/>
      <c r="K392" s="51"/>
    </row>
    <row r="393" spans="1:22" ht="28.5" x14ac:dyDescent="0.2">
      <c r="A393" s="20" t="str">
        <f>Source!E337</f>
        <v>32</v>
      </c>
      <c r="B393" s="21" t="str">
        <f>Source!F337</f>
        <v>5.3-1102-8-1/1</v>
      </c>
      <c r="C393" s="21" t="str">
        <f>Source!G337</f>
        <v>Уборка свежевыпавшего снега вручную толщиной слоя до 10 см</v>
      </c>
      <c r="D393" s="22" t="str">
        <f>Source!H337</f>
        <v>100 м2</v>
      </c>
      <c r="E393" s="9">
        <f>Source!I337</f>
        <v>7.9</v>
      </c>
      <c r="F393" s="24"/>
      <c r="G393" s="23"/>
      <c r="H393" s="9"/>
      <c r="I393" s="9"/>
      <c r="J393" s="24"/>
      <c r="K393" s="24"/>
      <c r="Q393">
        <f>ROUND((Source!BZ337/100)*ROUND((Source!AF337*Source!AV337)*Source!I337, 2), 2)</f>
        <v>4510.2700000000004</v>
      </c>
      <c r="R393">
        <f>Source!X337</f>
        <v>4510.2700000000004</v>
      </c>
      <c r="S393">
        <f>ROUND((Source!CA337/100)*ROUND((Source!AF337*Source!AV337)*Source!I337, 2), 2)</f>
        <v>644.32000000000005</v>
      </c>
      <c r="T393">
        <f>Source!Y337</f>
        <v>644.32000000000005</v>
      </c>
      <c r="U393">
        <f>ROUND((175/100)*ROUND((Source!AE337*Source!AV337)*Source!I337, 2), 2)</f>
        <v>0</v>
      </c>
      <c r="V393">
        <f>ROUND((108/100)*ROUND(Source!CS337*Source!I337, 2), 2)</f>
        <v>0</v>
      </c>
    </row>
    <row r="394" spans="1:22" ht="14.25" x14ac:dyDescent="0.2">
      <c r="A394" s="20"/>
      <c r="B394" s="21"/>
      <c r="C394" s="21" t="s">
        <v>243</v>
      </c>
      <c r="D394" s="22"/>
      <c r="E394" s="9"/>
      <c r="F394" s="24">
        <f>Source!AO337</f>
        <v>101.95</v>
      </c>
      <c r="G394" s="23" t="str">
        <f>Source!DG337</f>
        <v>)*8</v>
      </c>
      <c r="H394" s="9">
        <f>Source!AV337</f>
        <v>1</v>
      </c>
      <c r="I394" s="9">
        <f>IF(Source!BA337&lt;&gt; 0, Source!BA337, 1)</f>
        <v>1</v>
      </c>
      <c r="J394" s="24">
        <f>Source!S337</f>
        <v>6443.24</v>
      </c>
      <c r="K394" s="24"/>
    </row>
    <row r="395" spans="1:22" ht="14.25" x14ac:dyDescent="0.2">
      <c r="A395" s="20"/>
      <c r="B395" s="21"/>
      <c r="C395" s="21" t="s">
        <v>244</v>
      </c>
      <c r="D395" s="22"/>
      <c r="E395" s="9"/>
      <c r="F395" s="24">
        <f>Source!AM337</f>
        <v>0</v>
      </c>
      <c r="G395" s="23" t="str">
        <f>Source!DE337</f>
        <v>)*8</v>
      </c>
      <c r="H395" s="9">
        <f>Source!AV337</f>
        <v>1</v>
      </c>
      <c r="I395" s="9">
        <f>IF(Source!BB337&lt;&gt; 0, Source!BB337, 1)</f>
        <v>1</v>
      </c>
      <c r="J395" s="24">
        <f>Source!Q337</f>
        <v>0</v>
      </c>
      <c r="K395" s="24"/>
    </row>
    <row r="396" spans="1:22" ht="14.25" x14ac:dyDescent="0.2">
      <c r="A396" s="20"/>
      <c r="B396" s="21"/>
      <c r="C396" s="21" t="s">
        <v>245</v>
      </c>
      <c r="D396" s="22"/>
      <c r="E396" s="9"/>
      <c r="F396" s="24">
        <f>Source!AN337</f>
        <v>0</v>
      </c>
      <c r="G396" s="23" t="str">
        <f>Source!DF337</f>
        <v>)*8</v>
      </c>
      <c r="H396" s="9">
        <f>Source!AV337</f>
        <v>1</v>
      </c>
      <c r="I396" s="9">
        <f>IF(Source!BS337&lt;&gt; 0, Source!BS337, 1)</f>
        <v>1</v>
      </c>
      <c r="J396" s="25">
        <f>Source!R337</f>
        <v>0</v>
      </c>
      <c r="K396" s="24"/>
    </row>
    <row r="397" spans="1:22" ht="14.25" x14ac:dyDescent="0.2">
      <c r="A397" s="20"/>
      <c r="B397" s="21"/>
      <c r="C397" s="21" t="s">
        <v>246</v>
      </c>
      <c r="D397" s="22"/>
      <c r="E397" s="9"/>
      <c r="F397" s="24">
        <f>Source!AL337</f>
        <v>0</v>
      </c>
      <c r="G397" s="23" t="str">
        <f>Source!DD337</f>
        <v>)*8</v>
      </c>
      <c r="H397" s="9">
        <f>Source!AW337</f>
        <v>1</v>
      </c>
      <c r="I397" s="9">
        <f>IF(Source!BC337&lt;&gt; 0, Source!BC337, 1)</f>
        <v>1</v>
      </c>
      <c r="J397" s="24">
        <f>Source!P337</f>
        <v>0</v>
      </c>
      <c r="K397" s="24"/>
    </row>
    <row r="398" spans="1:22" ht="14.25" x14ac:dyDescent="0.2">
      <c r="A398" s="20"/>
      <c r="B398" s="21"/>
      <c r="C398" s="21" t="s">
        <v>247</v>
      </c>
      <c r="D398" s="22" t="s">
        <v>248</v>
      </c>
      <c r="E398" s="9">
        <f>Source!AT337</f>
        <v>70</v>
      </c>
      <c r="F398" s="24"/>
      <c r="G398" s="23"/>
      <c r="H398" s="9"/>
      <c r="I398" s="9"/>
      <c r="J398" s="24">
        <f>SUM(R393:R397)</f>
        <v>4510.2700000000004</v>
      </c>
      <c r="K398" s="24"/>
    </row>
    <row r="399" spans="1:22" ht="14.25" x14ac:dyDescent="0.2">
      <c r="A399" s="20"/>
      <c r="B399" s="21"/>
      <c r="C399" s="21" t="s">
        <v>249</v>
      </c>
      <c r="D399" s="22" t="s">
        <v>248</v>
      </c>
      <c r="E399" s="9">
        <f>Source!AU337</f>
        <v>10</v>
      </c>
      <c r="F399" s="24"/>
      <c r="G399" s="23"/>
      <c r="H399" s="9"/>
      <c r="I399" s="9"/>
      <c r="J399" s="24">
        <f>SUM(T393:T398)</f>
        <v>644.32000000000005</v>
      </c>
      <c r="K399" s="24"/>
    </row>
    <row r="400" spans="1:22" ht="14.25" x14ac:dyDescent="0.2">
      <c r="A400" s="20"/>
      <c r="B400" s="21"/>
      <c r="C400" s="21" t="s">
        <v>250</v>
      </c>
      <c r="D400" s="22" t="s">
        <v>248</v>
      </c>
      <c r="E400" s="9">
        <f>108</f>
        <v>108</v>
      </c>
      <c r="F400" s="24"/>
      <c r="G400" s="23"/>
      <c r="H400" s="9"/>
      <c r="I400" s="9"/>
      <c r="J400" s="24">
        <f>SUM(V393:V399)</f>
        <v>0</v>
      </c>
      <c r="K400" s="24"/>
    </row>
    <row r="401" spans="1:22" ht="14.25" x14ac:dyDescent="0.2">
      <c r="A401" s="20"/>
      <c r="B401" s="21"/>
      <c r="C401" s="21" t="s">
        <v>251</v>
      </c>
      <c r="D401" s="22" t="s">
        <v>252</v>
      </c>
      <c r="E401" s="9">
        <f>Source!AQ337</f>
        <v>0.65</v>
      </c>
      <c r="F401" s="24"/>
      <c r="G401" s="23" t="str">
        <f>Source!DI337</f>
        <v>)*8</v>
      </c>
      <c r="H401" s="9">
        <f>Source!AV337</f>
        <v>1</v>
      </c>
      <c r="I401" s="9"/>
      <c r="J401" s="24"/>
      <c r="K401" s="24">
        <f>Source!U337</f>
        <v>41.080000000000005</v>
      </c>
    </row>
    <row r="402" spans="1:22" ht="15" x14ac:dyDescent="0.25">
      <c r="A402" s="27"/>
      <c r="B402" s="27"/>
      <c r="C402" s="27"/>
      <c r="D402" s="27"/>
      <c r="E402" s="27"/>
      <c r="F402" s="27"/>
      <c r="G402" s="27"/>
      <c r="H402" s="27"/>
      <c r="I402" s="47">
        <f>J394+J395+J397+J398+J399+J400</f>
        <v>11597.83</v>
      </c>
      <c r="J402" s="47"/>
      <c r="K402" s="28">
        <f>IF(Source!I337&lt;&gt;0, ROUND(I402/Source!I337, 2), 0)</f>
        <v>1468.08</v>
      </c>
      <c r="P402" s="26">
        <f>I402</f>
        <v>11597.83</v>
      </c>
    </row>
    <row r="403" spans="1:22" ht="28.5" x14ac:dyDescent="0.2">
      <c r="A403" s="20" t="str">
        <f>Source!E338</f>
        <v>33</v>
      </c>
      <c r="B403" s="21" t="str">
        <f>Source!F338</f>
        <v>5.3-1102-10-1/1</v>
      </c>
      <c r="C403" s="21" t="str">
        <f>Source!G338</f>
        <v>Посыпка песком дорожных покрытий вручную</v>
      </c>
      <c r="D403" s="22" t="str">
        <f>Source!H338</f>
        <v>100 м2</v>
      </c>
      <c r="E403" s="9">
        <f>Source!I338</f>
        <v>7.9</v>
      </c>
      <c r="F403" s="24"/>
      <c r="G403" s="23"/>
      <c r="H403" s="9"/>
      <c r="I403" s="9"/>
      <c r="J403" s="24"/>
      <c r="K403" s="24"/>
      <c r="Q403">
        <f>ROUND((Source!BZ338/100)*ROUND((Source!AF338*Source!AV338)*Source!I338, 2), 2)</f>
        <v>2810.35</v>
      </c>
      <c r="R403">
        <f>Source!X338</f>
        <v>2810.35</v>
      </c>
      <c r="S403">
        <f>ROUND((Source!CA338/100)*ROUND((Source!AF338*Source!AV338)*Source!I338, 2), 2)</f>
        <v>401.48</v>
      </c>
      <c r="T403">
        <f>Source!Y338</f>
        <v>401.48</v>
      </c>
      <c r="U403">
        <f>ROUND((175/100)*ROUND((Source!AE338*Source!AV338)*Source!I338, 2), 2)</f>
        <v>0</v>
      </c>
      <c r="V403">
        <f>ROUND((108/100)*ROUND(Source!CS338*Source!I338, 2), 2)</f>
        <v>0</v>
      </c>
    </row>
    <row r="404" spans="1:22" ht="14.25" x14ac:dyDescent="0.2">
      <c r="A404" s="20"/>
      <c r="B404" s="21"/>
      <c r="C404" s="21" t="s">
        <v>243</v>
      </c>
      <c r="D404" s="22"/>
      <c r="E404" s="9"/>
      <c r="F404" s="24">
        <f>Source!AO338</f>
        <v>42.35</v>
      </c>
      <c r="G404" s="23" t="str">
        <f>Source!DG338</f>
        <v>)*12</v>
      </c>
      <c r="H404" s="9">
        <f>Source!AV338</f>
        <v>1</v>
      </c>
      <c r="I404" s="9">
        <f>IF(Source!BA338&lt;&gt; 0, Source!BA338, 1)</f>
        <v>1</v>
      </c>
      <c r="J404" s="24">
        <f>Source!S338</f>
        <v>4014.78</v>
      </c>
      <c r="K404" s="24"/>
    </row>
    <row r="405" spans="1:22" ht="14.25" x14ac:dyDescent="0.2">
      <c r="A405" s="20"/>
      <c r="B405" s="21"/>
      <c r="C405" s="21" t="s">
        <v>244</v>
      </c>
      <c r="D405" s="22"/>
      <c r="E405" s="9"/>
      <c r="F405" s="24">
        <f>Source!AM338</f>
        <v>0</v>
      </c>
      <c r="G405" s="23" t="str">
        <f>Source!DE338</f>
        <v>)*12</v>
      </c>
      <c r="H405" s="9">
        <f>Source!AV338</f>
        <v>1</v>
      </c>
      <c r="I405" s="9">
        <f>IF(Source!BB338&lt;&gt; 0, Source!BB338, 1)</f>
        <v>1</v>
      </c>
      <c r="J405" s="24">
        <f>Source!Q338</f>
        <v>0</v>
      </c>
      <c r="K405" s="24"/>
    </row>
    <row r="406" spans="1:22" ht="14.25" x14ac:dyDescent="0.2">
      <c r="A406" s="20"/>
      <c r="B406" s="21"/>
      <c r="C406" s="21" t="s">
        <v>245</v>
      </c>
      <c r="D406" s="22"/>
      <c r="E406" s="9"/>
      <c r="F406" s="24">
        <f>Source!AN338</f>
        <v>0</v>
      </c>
      <c r="G406" s="23" t="str">
        <f>Source!DF338</f>
        <v>)*12</v>
      </c>
      <c r="H406" s="9">
        <f>Source!AV338</f>
        <v>1</v>
      </c>
      <c r="I406" s="9">
        <f>IF(Source!BS338&lt;&gt; 0, Source!BS338, 1)</f>
        <v>1</v>
      </c>
      <c r="J406" s="25">
        <f>Source!R338</f>
        <v>0</v>
      </c>
      <c r="K406" s="24"/>
    </row>
    <row r="407" spans="1:22" ht="14.25" x14ac:dyDescent="0.2">
      <c r="A407" s="20"/>
      <c r="B407" s="21"/>
      <c r="C407" s="21" t="s">
        <v>246</v>
      </c>
      <c r="D407" s="22"/>
      <c r="E407" s="9"/>
      <c r="F407" s="24">
        <f>Source!AL338</f>
        <v>29.92</v>
      </c>
      <c r="G407" s="23" t="str">
        <f>Source!DD338</f>
        <v>)*12</v>
      </c>
      <c r="H407" s="9">
        <f>Source!AW338</f>
        <v>1</v>
      </c>
      <c r="I407" s="9">
        <f>IF(Source!BC338&lt;&gt; 0, Source!BC338, 1)</f>
        <v>1</v>
      </c>
      <c r="J407" s="24">
        <f>Source!P338</f>
        <v>2836.42</v>
      </c>
      <c r="K407" s="24"/>
    </row>
    <row r="408" spans="1:22" ht="28.5" x14ac:dyDescent="0.2">
      <c r="A408" s="20" t="str">
        <f>Source!E339</f>
        <v>33,1</v>
      </c>
      <c r="B408" s="21" t="str">
        <f>Source!F339</f>
        <v>21.1-25-995</v>
      </c>
      <c r="C408" s="21" t="str">
        <f>Source!G339</f>
        <v>Песок сухой (термообработанный) для противогололедной обработки</v>
      </c>
      <c r="D408" s="22" t="str">
        <f>Source!H339</f>
        <v>кг</v>
      </c>
      <c r="E408" s="9">
        <f>Source!I339</f>
        <v>-758.4</v>
      </c>
      <c r="F408" s="24">
        <f>Source!AK339</f>
        <v>3.74</v>
      </c>
      <c r="G408" s="29" t="s">
        <v>255</v>
      </c>
      <c r="H408" s="9">
        <f>Source!AW339</f>
        <v>1</v>
      </c>
      <c r="I408" s="9">
        <f>IF(Source!BC339&lt;&gt; 0, Source!BC339, 1)</f>
        <v>1</v>
      </c>
      <c r="J408" s="24">
        <f>Source!O339</f>
        <v>-2836.42</v>
      </c>
      <c r="K408" s="24"/>
      <c r="Q408">
        <f>ROUND((Source!BZ339/100)*ROUND((Source!AF339*Source!AV339)*Source!I339, 2), 2)</f>
        <v>0</v>
      </c>
      <c r="R408">
        <f>Source!X339</f>
        <v>0</v>
      </c>
      <c r="S408">
        <f>ROUND((Source!CA339/100)*ROUND((Source!AF339*Source!AV339)*Source!I339, 2), 2)</f>
        <v>0</v>
      </c>
      <c r="T408">
        <f>Source!Y339</f>
        <v>0</v>
      </c>
      <c r="U408">
        <f>ROUND((175/100)*ROUND((Source!AE339*Source!AV339)*Source!I339, 2), 2)</f>
        <v>0</v>
      </c>
      <c r="V408">
        <f>ROUND((108/100)*ROUND(Source!CS339*Source!I339, 2), 2)</f>
        <v>0</v>
      </c>
    </row>
    <row r="409" spans="1:22" ht="57" x14ac:dyDescent="0.2">
      <c r="A409" s="20" t="str">
        <f>Source!E340</f>
        <v>33,2</v>
      </c>
      <c r="B409" s="21" t="str">
        <f>Source!F340</f>
        <v>21.1-25-996</v>
      </c>
      <c r="C409" s="21" t="str">
        <f>Source!G340</f>
        <v>Песок сухой (термообработанный) с технической солью (пескосоль) для противогололедной обработки, пропорция 70/30</v>
      </c>
      <c r="D409" s="22" t="str">
        <f>Source!H340</f>
        <v>кг</v>
      </c>
      <c r="E409" s="9">
        <f>Source!I340</f>
        <v>474</v>
      </c>
      <c r="F409" s="24">
        <f>Source!AK340</f>
        <v>3.3</v>
      </c>
      <c r="G409" s="29" t="s">
        <v>255</v>
      </c>
      <c r="H409" s="9">
        <f>Source!AW340</f>
        <v>1</v>
      </c>
      <c r="I409" s="9">
        <f>IF(Source!BC340&lt;&gt; 0, Source!BC340, 1)</f>
        <v>1</v>
      </c>
      <c r="J409" s="24">
        <f>Source!O340</f>
        <v>1564.2</v>
      </c>
      <c r="K409" s="24"/>
      <c r="Q409">
        <f>ROUND((Source!BZ340/100)*ROUND((Source!AF340*Source!AV340)*Source!I340, 2), 2)</f>
        <v>0</v>
      </c>
      <c r="R409">
        <f>Source!X340</f>
        <v>0</v>
      </c>
      <c r="S409">
        <f>ROUND((Source!CA340/100)*ROUND((Source!AF340*Source!AV340)*Source!I340, 2), 2)</f>
        <v>0</v>
      </c>
      <c r="T409">
        <f>Source!Y340</f>
        <v>0</v>
      </c>
      <c r="U409">
        <f>ROUND((175/100)*ROUND((Source!AE340*Source!AV340)*Source!I340, 2), 2)</f>
        <v>0</v>
      </c>
      <c r="V409">
        <f>ROUND((108/100)*ROUND(Source!CS340*Source!I340, 2), 2)</f>
        <v>0</v>
      </c>
    </row>
    <row r="410" spans="1:22" ht="14.25" x14ac:dyDescent="0.2">
      <c r="A410" s="20"/>
      <c r="B410" s="21"/>
      <c r="C410" s="21" t="s">
        <v>247</v>
      </c>
      <c r="D410" s="22" t="s">
        <v>248</v>
      </c>
      <c r="E410" s="9">
        <f>Source!AT338</f>
        <v>70</v>
      </c>
      <c r="F410" s="24"/>
      <c r="G410" s="23"/>
      <c r="H410" s="9"/>
      <c r="I410" s="9"/>
      <c r="J410" s="24">
        <f>SUM(R403:R409)</f>
        <v>2810.35</v>
      </c>
      <c r="K410" s="24"/>
    </row>
    <row r="411" spans="1:22" ht="14.25" x14ac:dyDescent="0.2">
      <c r="A411" s="20"/>
      <c r="B411" s="21"/>
      <c r="C411" s="21" t="s">
        <v>249</v>
      </c>
      <c r="D411" s="22" t="s">
        <v>248</v>
      </c>
      <c r="E411" s="9">
        <f>Source!AU338</f>
        <v>10</v>
      </c>
      <c r="F411" s="24"/>
      <c r="G411" s="23"/>
      <c r="H411" s="9"/>
      <c r="I411" s="9"/>
      <c r="J411" s="24">
        <f>SUM(T403:T410)</f>
        <v>401.48</v>
      </c>
      <c r="K411" s="24"/>
    </row>
    <row r="412" spans="1:22" ht="14.25" x14ac:dyDescent="0.2">
      <c r="A412" s="20"/>
      <c r="B412" s="21"/>
      <c r="C412" s="21" t="s">
        <v>250</v>
      </c>
      <c r="D412" s="22" t="s">
        <v>248</v>
      </c>
      <c r="E412" s="9">
        <f>108</f>
        <v>108</v>
      </c>
      <c r="F412" s="24"/>
      <c r="G412" s="23"/>
      <c r="H412" s="9"/>
      <c r="I412" s="9"/>
      <c r="J412" s="24">
        <f>SUM(V403:V411)</f>
        <v>0</v>
      </c>
      <c r="K412" s="24"/>
    </row>
    <row r="413" spans="1:22" ht="14.25" x14ac:dyDescent="0.2">
      <c r="A413" s="20"/>
      <c r="B413" s="21"/>
      <c r="C413" s="21" t="s">
        <v>251</v>
      </c>
      <c r="D413" s="22" t="s">
        <v>252</v>
      </c>
      <c r="E413" s="9">
        <f>Source!AQ338</f>
        <v>0.27</v>
      </c>
      <c r="F413" s="24"/>
      <c r="G413" s="23" t="str">
        <f>Source!DI338</f>
        <v>)*12</v>
      </c>
      <c r="H413" s="9">
        <f>Source!AV338</f>
        <v>1</v>
      </c>
      <c r="I413" s="9"/>
      <c r="J413" s="24"/>
      <c r="K413" s="24">
        <f>Source!U338</f>
        <v>25.596000000000004</v>
      </c>
    </row>
    <row r="414" spans="1:22" ht="15" x14ac:dyDescent="0.25">
      <c r="A414" s="27"/>
      <c r="B414" s="27"/>
      <c r="C414" s="27"/>
      <c r="D414" s="27"/>
      <c r="E414" s="27"/>
      <c r="F414" s="27"/>
      <c r="G414" s="27"/>
      <c r="H414" s="27"/>
      <c r="I414" s="47">
        <f>J404+J405+J407+J410+J411+J412+SUM(J408:J409)</f>
        <v>8790.8100000000013</v>
      </c>
      <c r="J414" s="47"/>
      <c r="K414" s="28">
        <f>IF(Source!I338&lt;&gt;0, ROUND(I414/Source!I338, 2), 0)</f>
        <v>1112.76</v>
      </c>
      <c r="P414" s="26">
        <f>I414</f>
        <v>8790.8100000000013</v>
      </c>
    </row>
    <row r="416" spans="1:22" ht="15" x14ac:dyDescent="0.25">
      <c r="A416" s="50" t="str">
        <f>CONCATENATE("Итого по разделу: ",IF(Source!G342&lt;&gt;"Новый раздел", Source!G342, ""))</f>
        <v>Итого по разделу: Декабрь</v>
      </c>
      <c r="B416" s="50"/>
      <c r="C416" s="50"/>
      <c r="D416" s="50"/>
      <c r="E416" s="50"/>
      <c r="F416" s="50"/>
      <c r="G416" s="50"/>
      <c r="H416" s="50"/>
      <c r="I416" s="48">
        <f>SUM(P392:P415)</f>
        <v>20388.64</v>
      </c>
      <c r="J416" s="49"/>
      <c r="K416" s="30"/>
    </row>
    <row r="419" spans="1:22" ht="16.5" x14ac:dyDescent="0.25">
      <c r="A419" s="51" t="str">
        <f>CONCATENATE("Раздел: ",IF(Source!G371&lt;&gt;"Новый раздел", Source!G371, ""))</f>
        <v>Раздел: Январь</v>
      </c>
      <c r="B419" s="51"/>
      <c r="C419" s="51"/>
      <c r="D419" s="51"/>
      <c r="E419" s="51"/>
      <c r="F419" s="51"/>
      <c r="G419" s="51"/>
      <c r="H419" s="51"/>
      <c r="I419" s="51"/>
      <c r="J419" s="51"/>
      <c r="K419" s="51"/>
    </row>
    <row r="420" spans="1:22" ht="28.5" x14ac:dyDescent="0.2">
      <c r="A420" s="20" t="str">
        <f>Source!E375</f>
        <v>34</v>
      </c>
      <c r="B420" s="21" t="str">
        <f>Source!F375</f>
        <v>5.3-1102-8-1/1</v>
      </c>
      <c r="C420" s="21" t="str">
        <f>Source!G375</f>
        <v>Уборка свежевыпавшего снега вручную толщиной слоя до 10 см</v>
      </c>
      <c r="D420" s="22" t="str">
        <f>Source!H375</f>
        <v>100 м2</v>
      </c>
      <c r="E420" s="9">
        <f>Source!I375</f>
        <v>7.9</v>
      </c>
      <c r="F420" s="24"/>
      <c r="G420" s="23"/>
      <c r="H420" s="9"/>
      <c r="I420" s="9"/>
      <c r="J420" s="24"/>
      <c r="K420" s="24"/>
      <c r="Q420">
        <f>ROUND((Source!BZ375/100)*ROUND((Source!AF375*Source!AV375)*Source!I375, 2), 2)</f>
        <v>4510.2700000000004</v>
      </c>
      <c r="R420">
        <f>Source!X375</f>
        <v>4510.2700000000004</v>
      </c>
      <c r="S420">
        <f>ROUND((Source!CA375/100)*ROUND((Source!AF375*Source!AV375)*Source!I375, 2), 2)</f>
        <v>644.32000000000005</v>
      </c>
      <c r="T420">
        <f>Source!Y375</f>
        <v>644.32000000000005</v>
      </c>
      <c r="U420">
        <f>ROUND((175/100)*ROUND((Source!AE375*Source!AV375)*Source!I375, 2), 2)</f>
        <v>0</v>
      </c>
      <c r="V420">
        <f>ROUND((108/100)*ROUND(Source!CS375*Source!I375, 2), 2)</f>
        <v>0</v>
      </c>
    </row>
    <row r="421" spans="1:22" ht="14.25" x14ac:dyDescent="0.2">
      <c r="A421" s="20"/>
      <c r="B421" s="21"/>
      <c r="C421" s="21" t="s">
        <v>243</v>
      </c>
      <c r="D421" s="22"/>
      <c r="E421" s="9"/>
      <c r="F421" s="24">
        <f>Source!AO375</f>
        <v>101.95</v>
      </c>
      <c r="G421" s="23" t="str">
        <f>Source!DG375</f>
        <v>)*8</v>
      </c>
      <c r="H421" s="9">
        <f>Source!AV375</f>
        <v>1</v>
      </c>
      <c r="I421" s="9">
        <f>IF(Source!BA375&lt;&gt; 0, Source!BA375, 1)</f>
        <v>1</v>
      </c>
      <c r="J421" s="24">
        <f>Source!S375</f>
        <v>6443.24</v>
      </c>
      <c r="K421" s="24"/>
    </row>
    <row r="422" spans="1:22" ht="14.25" x14ac:dyDescent="0.2">
      <c r="A422" s="20"/>
      <c r="B422" s="21"/>
      <c r="C422" s="21" t="s">
        <v>244</v>
      </c>
      <c r="D422" s="22"/>
      <c r="E422" s="9"/>
      <c r="F422" s="24">
        <f>Source!AM375</f>
        <v>0</v>
      </c>
      <c r="G422" s="23" t="str">
        <f>Source!DE375</f>
        <v>)*8</v>
      </c>
      <c r="H422" s="9">
        <f>Source!AV375</f>
        <v>1</v>
      </c>
      <c r="I422" s="9">
        <f>IF(Source!BB375&lt;&gt; 0, Source!BB375, 1)</f>
        <v>1</v>
      </c>
      <c r="J422" s="24">
        <f>Source!Q375</f>
        <v>0</v>
      </c>
      <c r="K422" s="24"/>
    </row>
    <row r="423" spans="1:22" ht="14.25" x14ac:dyDescent="0.2">
      <c r="A423" s="20"/>
      <c r="B423" s="21"/>
      <c r="C423" s="21" t="s">
        <v>245</v>
      </c>
      <c r="D423" s="22"/>
      <c r="E423" s="9"/>
      <c r="F423" s="24">
        <f>Source!AN375</f>
        <v>0</v>
      </c>
      <c r="G423" s="23" t="str">
        <f>Source!DF375</f>
        <v>)*8</v>
      </c>
      <c r="H423" s="9">
        <f>Source!AV375</f>
        <v>1</v>
      </c>
      <c r="I423" s="9">
        <f>IF(Source!BS375&lt;&gt; 0, Source!BS375, 1)</f>
        <v>1</v>
      </c>
      <c r="J423" s="25">
        <f>Source!R375</f>
        <v>0</v>
      </c>
      <c r="K423" s="24"/>
    </row>
    <row r="424" spans="1:22" ht="14.25" x14ac:dyDescent="0.2">
      <c r="A424" s="20"/>
      <c r="B424" s="21"/>
      <c r="C424" s="21" t="s">
        <v>246</v>
      </c>
      <c r="D424" s="22"/>
      <c r="E424" s="9"/>
      <c r="F424" s="24">
        <f>Source!AL375</f>
        <v>0</v>
      </c>
      <c r="G424" s="23" t="str">
        <f>Source!DD375</f>
        <v>)*8</v>
      </c>
      <c r="H424" s="9">
        <f>Source!AW375</f>
        <v>1</v>
      </c>
      <c r="I424" s="9">
        <f>IF(Source!BC375&lt;&gt; 0, Source!BC375, 1)</f>
        <v>1</v>
      </c>
      <c r="J424" s="24">
        <f>Source!P375</f>
        <v>0</v>
      </c>
      <c r="K424" s="24"/>
    </row>
    <row r="425" spans="1:22" ht="14.25" x14ac:dyDescent="0.2">
      <c r="A425" s="20"/>
      <c r="B425" s="21"/>
      <c r="C425" s="21" t="s">
        <v>247</v>
      </c>
      <c r="D425" s="22" t="s">
        <v>248</v>
      </c>
      <c r="E425" s="9">
        <f>Source!AT375</f>
        <v>70</v>
      </c>
      <c r="F425" s="24"/>
      <c r="G425" s="23"/>
      <c r="H425" s="9"/>
      <c r="I425" s="9"/>
      <c r="J425" s="24">
        <f>SUM(R420:R424)</f>
        <v>4510.2700000000004</v>
      </c>
      <c r="K425" s="24"/>
    </row>
    <row r="426" spans="1:22" ht="14.25" x14ac:dyDescent="0.2">
      <c r="A426" s="20"/>
      <c r="B426" s="21"/>
      <c r="C426" s="21" t="s">
        <v>249</v>
      </c>
      <c r="D426" s="22" t="s">
        <v>248</v>
      </c>
      <c r="E426" s="9">
        <f>Source!AU375</f>
        <v>10</v>
      </c>
      <c r="F426" s="24"/>
      <c r="G426" s="23"/>
      <c r="H426" s="9"/>
      <c r="I426" s="9"/>
      <c r="J426" s="24">
        <f>SUM(T420:T425)</f>
        <v>644.32000000000005</v>
      </c>
      <c r="K426" s="24"/>
    </row>
    <row r="427" spans="1:22" ht="14.25" x14ac:dyDescent="0.2">
      <c r="A427" s="20"/>
      <c r="B427" s="21"/>
      <c r="C427" s="21" t="s">
        <v>250</v>
      </c>
      <c r="D427" s="22" t="s">
        <v>248</v>
      </c>
      <c r="E427" s="9">
        <f>108</f>
        <v>108</v>
      </c>
      <c r="F427" s="24"/>
      <c r="G427" s="23"/>
      <c r="H427" s="9"/>
      <c r="I427" s="9"/>
      <c r="J427" s="24">
        <f>SUM(V420:V426)</f>
        <v>0</v>
      </c>
      <c r="K427" s="24"/>
    </row>
    <row r="428" spans="1:22" ht="14.25" x14ac:dyDescent="0.2">
      <c r="A428" s="20"/>
      <c r="B428" s="21"/>
      <c r="C428" s="21" t="s">
        <v>251</v>
      </c>
      <c r="D428" s="22" t="s">
        <v>252</v>
      </c>
      <c r="E428" s="9">
        <f>Source!AQ375</f>
        <v>0.65</v>
      </c>
      <c r="F428" s="24"/>
      <c r="G428" s="23" t="str">
        <f>Source!DI375</f>
        <v>)*8</v>
      </c>
      <c r="H428" s="9">
        <f>Source!AV375</f>
        <v>1</v>
      </c>
      <c r="I428" s="9"/>
      <c r="J428" s="24"/>
      <c r="K428" s="24">
        <f>Source!U375</f>
        <v>41.080000000000005</v>
      </c>
    </row>
    <row r="429" spans="1:22" ht="15" x14ac:dyDescent="0.25">
      <c r="A429" s="27"/>
      <c r="B429" s="27"/>
      <c r="C429" s="27"/>
      <c r="D429" s="27"/>
      <c r="E429" s="27"/>
      <c r="F429" s="27"/>
      <c r="G429" s="27"/>
      <c r="H429" s="27"/>
      <c r="I429" s="47">
        <f>J421+J422+J424+J425+J426+J427</f>
        <v>11597.83</v>
      </c>
      <c r="J429" s="47"/>
      <c r="K429" s="28">
        <f>IF(Source!I375&lt;&gt;0, ROUND(I429/Source!I375, 2), 0)</f>
        <v>1468.08</v>
      </c>
      <c r="P429" s="26">
        <f>I429</f>
        <v>11597.83</v>
      </c>
    </row>
    <row r="430" spans="1:22" ht="28.5" x14ac:dyDescent="0.2">
      <c r="A430" s="20" t="str">
        <f>Source!E376</f>
        <v>35</v>
      </c>
      <c r="B430" s="21" t="str">
        <f>Source!F376</f>
        <v>5.3-1102-10-1/1</v>
      </c>
      <c r="C430" s="21" t="str">
        <f>Source!G376</f>
        <v>Посыпка песком дорожных покрытий вручную</v>
      </c>
      <c r="D430" s="22" t="str">
        <f>Source!H376</f>
        <v>100 м2</v>
      </c>
      <c r="E430" s="9">
        <f>Source!I376</f>
        <v>7.9</v>
      </c>
      <c r="F430" s="24"/>
      <c r="G430" s="23"/>
      <c r="H430" s="9"/>
      <c r="I430" s="9"/>
      <c r="J430" s="24"/>
      <c r="K430" s="24"/>
      <c r="Q430">
        <f>ROUND((Source!BZ376/100)*ROUND((Source!AF376*Source!AV376)*Source!I376, 2), 2)</f>
        <v>2810.35</v>
      </c>
      <c r="R430">
        <f>Source!X376</f>
        <v>2810.35</v>
      </c>
      <c r="S430">
        <f>ROUND((Source!CA376/100)*ROUND((Source!AF376*Source!AV376)*Source!I376, 2), 2)</f>
        <v>401.48</v>
      </c>
      <c r="T430">
        <f>Source!Y376</f>
        <v>401.48</v>
      </c>
      <c r="U430">
        <f>ROUND((175/100)*ROUND((Source!AE376*Source!AV376)*Source!I376, 2), 2)</f>
        <v>0</v>
      </c>
      <c r="V430">
        <f>ROUND((108/100)*ROUND(Source!CS376*Source!I376, 2), 2)</f>
        <v>0</v>
      </c>
    </row>
    <row r="431" spans="1:22" ht="14.25" x14ac:dyDescent="0.2">
      <c r="A431" s="20"/>
      <c r="B431" s="21"/>
      <c r="C431" s="21" t="s">
        <v>243</v>
      </c>
      <c r="D431" s="22"/>
      <c r="E431" s="9"/>
      <c r="F431" s="24">
        <f>Source!AO376</f>
        <v>42.35</v>
      </c>
      <c r="G431" s="23" t="str">
        <f>Source!DG376</f>
        <v>)*12</v>
      </c>
      <c r="H431" s="9">
        <f>Source!AV376</f>
        <v>1</v>
      </c>
      <c r="I431" s="9">
        <f>IF(Source!BA376&lt;&gt; 0, Source!BA376, 1)</f>
        <v>1</v>
      </c>
      <c r="J431" s="24">
        <f>Source!S376</f>
        <v>4014.78</v>
      </c>
      <c r="K431" s="24"/>
    </row>
    <row r="432" spans="1:22" ht="14.25" x14ac:dyDescent="0.2">
      <c r="A432" s="20"/>
      <c r="B432" s="21"/>
      <c r="C432" s="21" t="s">
        <v>244</v>
      </c>
      <c r="D432" s="22"/>
      <c r="E432" s="9"/>
      <c r="F432" s="24">
        <f>Source!AM376</f>
        <v>0</v>
      </c>
      <c r="G432" s="23" t="str">
        <f>Source!DE376</f>
        <v>)*12</v>
      </c>
      <c r="H432" s="9">
        <f>Source!AV376</f>
        <v>1</v>
      </c>
      <c r="I432" s="9">
        <f>IF(Source!BB376&lt;&gt; 0, Source!BB376, 1)</f>
        <v>1</v>
      </c>
      <c r="J432" s="24">
        <f>Source!Q376</f>
        <v>0</v>
      </c>
      <c r="K432" s="24"/>
    </row>
    <row r="433" spans="1:22" ht="14.25" x14ac:dyDescent="0.2">
      <c r="A433" s="20"/>
      <c r="B433" s="21"/>
      <c r="C433" s="21" t="s">
        <v>245</v>
      </c>
      <c r="D433" s="22"/>
      <c r="E433" s="9"/>
      <c r="F433" s="24">
        <f>Source!AN376</f>
        <v>0</v>
      </c>
      <c r="G433" s="23" t="str">
        <f>Source!DF376</f>
        <v>)*12</v>
      </c>
      <c r="H433" s="9">
        <f>Source!AV376</f>
        <v>1</v>
      </c>
      <c r="I433" s="9">
        <f>IF(Source!BS376&lt;&gt; 0, Source!BS376, 1)</f>
        <v>1</v>
      </c>
      <c r="J433" s="25">
        <f>Source!R376</f>
        <v>0</v>
      </c>
      <c r="K433" s="24"/>
    </row>
    <row r="434" spans="1:22" ht="14.25" x14ac:dyDescent="0.2">
      <c r="A434" s="20"/>
      <c r="B434" s="21"/>
      <c r="C434" s="21" t="s">
        <v>246</v>
      </c>
      <c r="D434" s="22"/>
      <c r="E434" s="9"/>
      <c r="F434" s="24">
        <f>Source!AL376</f>
        <v>29.92</v>
      </c>
      <c r="G434" s="23" t="str">
        <f>Source!DD376</f>
        <v>)*12</v>
      </c>
      <c r="H434" s="9">
        <f>Source!AW376</f>
        <v>1</v>
      </c>
      <c r="I434" s="9">
        <f>IF(Source!BC376&lt;&gt; 0, Source!BC376, 1)</f>
        <v>1</v>
      </c>
      <c r="J434" s="24">
        <f>Source!P376</f>
        <v>2836.42</v>
      </c>
      <c r="K434" s="24"/>
    </row>
    <row r="435" spans="1:22" ht="28.5" x14ac:dyDescent="0.2">
      <c r="A435" s="20" t="str">
        <f>Source!E377</f>
        <v>35,1</v>
      </c>
      <c r="B435" s="21" t="str">
        <f>Source!F377</f>
        <v>21.1-25-995</v>
      </c>
      <c r="C435" s="21" t="str">
        <f>Source!G377</f>
        <v>Песок сухой (термообработанный) для противогололедной обработки</v>
      </c>
      <c r="D435" s="22" t="str">
        <f>Source!H377</f>
        <v>кг</v>
      </c>
      <c r="E435" s="9">
        <f>Source!I377</f>
        <v>-758.4</v>
      </c>
      <c r="F435" s="24">
        <f>Source!AK377</f>
        <v>3.74</v>
      </c>
      <c r="G435" s="29" t="s">
        <v>255</v>
      </c>
      <c r="H435" s="9">
        <f>Source!AW377</f>
        <v>1</v>
      </c>
      <c r="I435" s="9">
        <f>IF(Source!BC377&lt;&gt; 0, Source!BC377, 1)</f>
        <v>1</v>
      </c>
      <c r="J435" s="24">
        <f>Source!O377</f>
        <v>-2836.42</v>
      </c>
      <c r="K435" s="24"/>
      <c r="Q435">
        <f>ROUND((Source!BZ377/100)*ROUND((Source!AF377*Source!AV377)*Source!I377, 2), 2)</f>
        <v>0</v>
      </c>
      <c r="R435">
        <f>Source!X377</f>
        <v>0</v>
      </c>
      <c r="S435">
        <f>ROUND((Source!CA377/100)*ROUND((Source!AF377*Source!AV377)*Source!I377, 2), 2)</f>
        <v>0</v>
      </c>
      <c r="T435">
        <f>Source!Y377</f>
        <v>0</v>
      </c>
      <c r="U435">
        <f>ROUND((175/100)*ROUND((Source!AE377*Source!AV377)*Source!I377, 2), 2)</f>
        <v>0</v>
      </c>
      <c r="V435">
        <f>ROUND((108/100)*ROUND(Source!CS377*Source!I377, 2), 2)</f>
        <v>0</v>
      </c>
    </row>
    <row r="436" spans="1:22" ht="57" x14ac:dyDescent="0.2">
      <c r="A436" s="20" t="str">
        <f>Source!E378</f>
        <v>35,2</v>
      </c>
      <c r="B436" s="21" t="str">
        <f>Source!F378</f>
        <v>21.1-25-996</v>
      </c>
      <c r="C436" s="21" t="str">
        <f>Source!G378</f>
        <v>Песок сухой (термообработанный) с технической солью (пескосоль) для противогололедной обработки, пропорция 70/30</v>
      </c>
      <c r="D436" s="22" t="str">
        <f>Source!H378</f>
        <v>кг</v>
      </c>
      <c r="E436" s="9">
        <f>Source!I378</f>
        <v>474</v>
      </c>
      <c r="F436" s="24">
        <f>Source!AK378</f>
        <v>3.3</v>
      </c>
      <c r="G436" s="29" t="s">
        <v>255</v>
      </c>
      <c r="H436" s="9">
        <f>Source!AW378</f>
        <v>1</v>
      </c>
      <c r="I436" s="9">
        <f>IF(Source!BC378&lt;&gt; 0, Source!BC378, 1)</f>
        <v>1</v>
      </c>
      <c r="J436" s="24">
        <f>Source!O378</f>
        <v>1564.2</v>
      </c>
      <c r="K436" s="24"/>
      <c r="Q436">
        <f>ROUND((Source!BZ378/100)*ROUND((Source!AF378*Source!AV378)*Source!I378, 2), 2)</f>
        <v>0</v>
      </c>
      <c r="R436">
        <f>Source!X378</f>
        <v>0</v>
      </c>
      <c r="S436">
        <f>ROUND((Source!CA378/100)*ROUND((Source!AF378*Source!AV378)*Source!I378, 2), 2)</f>
        <v>0</v>
      </c>
      <c r="T436">
        <f>Source!Y378</f>
        <v>0</v>
      </c>
      <c r="U436">
        <f>ROUND((175/100)*ROUND((Source!AE378*Source!AV378)*Source!I378, 2), 2)</f>
        <v>0</v>
      </c>
      <c r="V436">
        <f>ROUND((108/100)*ROUND(Source!CS378*Source!I378, 2), 2)</f>
        <v>0</v>
      </c>
    </row>
    <row r="437" spans="1:22" ht="14.25" x14ac:dyDescent="0.2">
      <c r="A437" s="20"/>
      <c r="B437" s="21"/>
      <c r="C437" s="21" t="s">
        <v>247</v>
      </c>
      <c r="D437" s="22" t="s">
        <v>248</v>
      </c>
      <c r="E437" s="9">
        <f>Source!AT376</f>
        <v>70</v>
      </c>
      <c r="F437" s="24"/>
      <c r="G437" s="23"/>
      <c r="H437" s="9"/>
      <c r="I437" s="9"/>
      <c r="J437" s="24">
        <f>SUM(R430:R436)</f>
        <v>2810.35</v>
      </c>
      <c r="K437" s="24"/>
    </row>
    <row r="438" spans="1:22" ht="14.25" x14ac:dyDescent="0.2">
      <c r="A438" s="20"/>
      <c r="B438" s="21"/>
      <c r="C438" s="21" t="s">
        <v>249</v>
      </c>
      <c r="D438" s="22" t="s">
        <v>248</v>
      </c>
      <c r="E438" s="9">
        <f>Source!AU376</f>
        <v>10</v>
      </c>
      <c r="F438" s="24"/>
      <c r="G438" s="23"/>
      <c r="H438" s="9"/>
      <c r="I438" s="9"/>
      <c r="J438" s="24">
        <f>SUM(T430:T437)</f>
        <v>401.48</v>
      </c>
      <c r="K438" s="24"/>
    </row>
    <row r="439" spans="1:22" ht="14.25" x14ac:dyDescent="0.2">
      <c r="A439" s="20"/>
      <c r="B439" s="21"/>
      <c r="C439" s="21" t="s">
        <v>250</v>
      </c>
      <c r="D439" s="22" t="s">
        <v>248</v>
      </c>
      <c r="E439" s="9">
        <f>108</f>
        <v>108</v>
      </c>
      <c r="F439" s="24"/>
      <c r="G439" s="23"/>
      <c r="H439" s="9"/>
      <c r="I439" s="9"/>
      <c r="J439" s="24">
        <f>SUM(V430:V438)</f>
        <v>0</v>
      </c>
      <c r="K439" s="24"/>
    </row>
    <row r="440" spans="1:22" ht="14.25" x14ac:dyDescent="0.2">
      <c r="A440" s="20"/>
      <c r="B440" s="21"/>
      <c r="C440" s="21" t="s">
        <v>251</v>
      </c>
      <c r="D440" s="22" t="s">
        <v>252</v>
      </c>
      <c r="E440" s="9">
        <f>Source!AQ376</f>
        <v>0.27</v>
      </c>
      <c r="F440" s="24"/>
      <c r="G440" s="23" t="str">
        <f>Source!DI376</f>
        <v>)*12</v>
      </c>
      <c r="H440" s="9">
        <f>Source!AV376</f>
        <v>1</v>
      </c>
      <c r="I440" s="9"/>
      <c r="J440" s="24"/>
      <c r="K440" s="24">
        <f>Source!U376</f>
        <v>25.596000000000004</v>
      </c>
    </row>
    <row r="441" spans="1:22" ht="15" x14ac:dyDescent="0.25">
      <c r="A441" s="27"/>
      <c r="B441" s="27"/>
      <c r="C441" s="27"/>
      <c r="D441" s="27"/>
      <c r="E441" s="27"/>
      <c r="F441" s="27"/>
      <c r="G441" s="27"/>
      <c r="H441" s="27"/>
      <c r="I441" s="47">
        <f>J431+J432+J434+J437+J438+J439+SUM(J435:J436)</f>
        <v>8790.8100000000013</v>
      </c>
      <c r="J441" s="47"/>
      <c r="K441" s="28">
        <f>IF(Source!I376&lt;&gt;0, ROUND(I441/Source!I376, 2), 0)</f>
        <v>1112.76</v>
      </c>
      <c r="P441" s="26">
        <f>I441</f>
        <v>8790.8100000000013</v>
      </c>
    </row>
    <row r="443" spans="1:22" ht="15" x14ac:dyDescent="0.25">
      <c r="A443" s="50" t="str">
        <f>CONCATENATE("Итого по разделу: ",IF(Source!G380&lt;&gt;"Новый раздел", Source!G380, ""))</f>
        <v>Итого по разделу: Январь</v>
      </c>
      <c r="B443" s="50"/>
      <c r="C443" s="50"/>
      <c r="D443" s="50"/>
      <c r="E443" s="50"/>
      <c r="F443" s="50"/>
      <c r="G443" s="50"/>
      <c r="H443" s="50"/>
      <c r="I443" s="48">
        <f>SUM(P419:P442)</f>
        <v>20388.64</v>
      </c>
      <c r="J443" s="49"/>
      <c r="K443" s="30"/>
    </row>
    <row r="446" spans="1:22" ht="16.5" x14ac:dyDescent="0.25">
      <c r="A446" s="51" t="str">
        <f>CONCATENATE("Раздел: ",IF(Source!G409&lt;&gt;"Новый раздел", Source!G409, ""))</f>
        <v>Раздел: Февраль</v>
      </c>
      <c r="B446" s="51"/>
      <c r="C446" s="51"/>
      <c r="D446" s="51"/>
      <c r="E446" s="51"/>
      <c r="F446" s="51"/>
      <c r="G446" s="51"/>
      <c r="H446" s="51"/>
      <c r="I446" s="51"/>
      <c r="J446" s="51"/>
      <c r="K446" s="51"/>
    </row>
    <row r="447" spans="1:22" ht="28.5" x14ac:dyDescent="0.2">
      <c r="A447" s="20" t="str">
        <f>Source!E413</f>
        <v>36</v>
      </c>
      <c r="B447" s="21" t="str">
        <f>Source!F413</f>
        <v>5.3-1102-8-1/1</v>
      </c>
      <c r="C447" s="21" t="str">
        <f>Source!G413</f>
        <v>Уборка свежевыпавшего снега вручную толщиной слоя до 10 см</v>
      </c>
      <c r="D447" s="22" t="str">
        <f>Source!H413</f>
        <v>100 м2</v>
      </c>
      <c r="E447" s="9">
        <f>Source!I413</f>
        <v>7.9</v>
      </c>
      <c r="F447" s="24"/>
      <c r="G447" s="23"/>
      <c r="H447" s="9"/>
      <c r="I447" s="9"/>
      <c r="J447" s="24"/>
      <c r="K447" s="24"/>
      <c r="Q447">
        <f>ROUND((Source!BZ413/100)*ROUND((Source!AF413*Source!AV413)*Source!I413, 2), 2)</f>
        <v>4510.2700000000004</v>
      </c>
      <c r="R447">
        <f>Source!X413</f>
        <v>4510.2700000000004</v>
      </c>
      <c r="S447">
        <f>ROUND((Source!CA413/100)*ROUND((Source!AF413*Source!AV413)*Source!I413, 2), 2)</f>
        <v>644.32000000000005</v>
      </c>
      <c r="T447">
        <f>Source!Y413</f>
        <v>644.32000000000005</v>
      </c>
      <c r="U447">
        <f>ROUND((175/100)*ROUND((Source!AE413*Source!AV413)*Source!I413, 2), 2)</f>
        <v>0</v>
      </c>
      <c r="V447">
        <f>ROUND((108/100)*ROUND(Source!CS413*Source!I413, 2), 2)</f>
        <v>0</v>
      </c>
    </row>
    <row r="448" spans="1:22" ht="14.25" x14ac:dyDescent="0.2">
      <c r="A448" s="20"/>
      <c r="B448" s="21"/>
      <c r="C448" s="21" t="s">
        <v>243</v>
      </c>
      <c r="D448" s="22"/>
      <c r="E448" s="9"/>
      <c r="F448" s="24">
        <f>Source!AO413</f>
        <v>101.95</v>
      </c>
      <c r="G448" s="23" t="str">
        <f>Source!DG413</f>
        <v>)*8</v>
      </c>
      <c r="H448" s="9">
        <f>Source!AV413</f>
        <v>1</v>
      </c>
      <c r="I448" s="9">
        <f>IF(Source!BA413&lt;&gt; 0, Source!BA413, 1)</f>
        <v>1</v>
      </c>
      <c r="J448" s="24">
        <f>Source!S413</f>
        <v>6443.24</v>
      </c>
      <c r="K448" s="24"/>
    </row>
    <row r="449" spans="1:22" ht="14.25" x14ac:dyDescent="0.2">
      <c r="A449" s="20"/>
      <c r="B449" s="21"/>
      <c r="C449" s="21" t="s">
        <v>244</v>
      </c>
      <c r="D449" s="22"/>
      <c r="E449" s="9"/>
      <c r="F449" s="24">
        <f>Source!AM413</f>
        <v>0</v>
      </c>
      <c r="G449" s="23" t="str">
        <f>Source!DE413</f>
        <v>)*8</v>
      </c>
      <c r="H449" s="9">
        <f>Source!AV413</f>
        <v>1</v>
      </c>
      <c r="I449" s="9">
        <f>IF(Source!BB413&lt;&gt; 0, Source!BB413, 1)</f>
        <v>1</v>
      </c>
      <c r="J449" s="24">
        <f>Source!Q413</f>
        <v>0</v>
      </c>
      <c r="K449" s="24"/>
    </row>
    <row r="450" spans="1:22" ht="14.25" x14ac:dyDescent="0.2">
      <c r="A450" s="20"/>
      <c r="B450" s="21"/>
      <c r="C450" s="21" t="s">
        <v>245</v>
      </c>
      <c r="D450" s="22"/>
      <c r="E450" s="9"/>
      <c r="F450" s="24">
        <f>Source!AN413</f>
        <v>0</v>
      </c>
      <c r="G450" s="23" t="str">
        <f>Source!DF413</f>
        <v>)*8</v>
      </c>
      <c r="H450" s="9">
        <f>Source!AV413</f>
        <v>1</v>
      </c>
      <c r="I450" s="9">
        <f>IF(Source!BS413&lt;&gt; 0, Source!BS413, 1)</f>
        <v>1</v>
      </c>
      <c r="J450" s="25">
        <f>Source!R413</f>
        <v>0</v>
      </c>
      <c r="K450" s="24"/>
    </row>
    <row r="451" spans="1:22" ht="14.25" x14ac:dyDescent="0.2">
      <c r="A451" s="20"/>
      <c r="B451" s="21"/>
      <c r="C451" s="21" t="s">
        <v>246</v>
      </c>
      <c r="D451" s="22"/>
      <c r="E451" s="9"/>
      <c r="F451" s="24">
        <f>Source!AL413</f>
        <v>0</v>
      </c>
      <c r="G451" s="23" t="str">
        <f>Source!DD413</f>
        <v>)*8</v>
      </c>
      <c r="H451" s="9">
        <f>Source!AW413</f>
        <v>1</v>
      </c>
      <c r="I451" s="9">
        <f>IF(Source!BC413&lt;&gt; 0, Source!BC413, 1)</f>
        <v>1</v>
      </c>
      <c r="J451" s="24">
        <f>Source!P413</f>
        <v>0</v>
      </c>
      <c r="K451" s="24"/>
    </row>
    <row r="452" spans="1:22" ht="14.25" x14ac:dyDescent="0.2">
      <c r="A452" s="20"/>
      <c r="B452" s="21"/>
      <c r="C452" s="21" t="s">
        <v>247</v>
      </c>
      <c r="D452" s="22" t="s">
        <v>248</v>
      </c>
      <c r="E452" s="9">
        <f>Source!AT413</f>
        <v>70</v>
      </c>
      <c r="F452" s="24"/>
      <c r="G452" s="23"/>
      <c r="H452" s="9"/>
      <c r="I452" s="9"/>
      <c r="J452" s="24">
        <f>SUM(R447:R451)</f>
        <v>4510.2700000000004</v>
      </c>
      <c r="K452" s="24"/>
    </row>
    <row r="453" spans="1:22" ht="14.25" x14ac:dyDescent="0.2">
      <c r="A453" s="20"/>
      <c r="B453" s="21"/>
      <c r="C453" s="21" t="s">
        <v>249</v>
      </c>
      <c r="D453" s="22" t="s">
        <v>248</v>
      </c>
      <c r="E453" s="9">
        <f>Source!AU413</f>
        <v>10</v>
      </c>
      <c r="F453" s="24"/>
      <c r="G453" s="23"/>
      <c r="H453" s="9"/>
      <c r="I453" s="9"/>
      <c r="J453" s="24">
        <f>SUM(T447:T452)</f>
        <v>644.32000000000005</v>
      </c>
      <c r="K453" s="24"/>
    </row>
    <row r="454" spans="1:22" ht="14.25" x14ac:dyDescent="0.2">
      <c r="A454" s="20"/>
      <c r="B454" s="21"/>
      <c r="C454" s="21" t="s">
        <v>250</v>
      </c>
      <c r="D454" s="22" t="s">
        <v>248</v>
      </c>
      <c r="E454" s="9">
        <f>108</f>
        <v>108</v>
      </c>
      <c r="F454" s="24"/>
      <c r="G454" s="23"/>
      <c r="H454" s="9"/>
      <c r="I454" s="9"/>
      <c r="J454" s="24">
        <f>SUM(V447:V453)</f>
        <v>0</v>
      </c>
      <c r="K454" s="24"/>
    </row>
    <row r="455" spans="1:22" ht="14.25" x14ac:dyDescent="0.2">
      <c r="A455" s="20"/>
      <c r="B455" s="21"/>
      <c r="C455" s="21" t="s">
        <v>251</v>
      </c>
      <c r="D455" s="22" t="s">
        <v>252</v>
      </c>
      <c r="E455" s="9">
        <f>Source!AQ413</f>
        <v>0.65</v>
      </c>
      <c r="F455" s="24"/>
      <c r="G455" s="23" t="str">
        <f>Source!DI413</f>
        <v>)*8</v>
      </c>
      <c r="H455" s="9">
        <f>Source!AV413</f>
        <v>1</v>
      </c>
      <c r="I455" s="9"/>
      <c r="J455" s="24"/>
      <c r="K455" s="24">
        <f>Source!U413</f>
        <v>41.080000000000005</v>
      </c>
    </row>
    <row r="456" spans="1:22" ht="15" x14ac:dyDescent="0.25">
      <c r="A456" s="27"/>
      <c r="B456" s="27"/>
      <c r="C456" s="27"/>
      <c r="D456" s="27"/>
      <c r="E456" s="27"/>
      <c r="F456" s="27"/>
      <c r="G456" s="27"/>
      <c r="H456" s="27"/>
      <c r="I456" s="47">
        <f>J448+J449+J451+J452+J453+J454</f>
        <v>11597.83</v>
      </c>
      <c r="J456" s="47"/>
      <c r="K456" s="28">
        <f>IF(Source!I413&lt;&gt;0, ROUND(I456/Source!I413, 2), 0)</f>
        <v>1468.08</v>
      </c>
      <c r="P456" s="26">
        <f>I456</f>
        <v>11597.83</v>
      </c>
    </row>
    <row r="457" spans="1:22" ht="28.5" x14ac:dyDescent="0.2">
      <c r="A457" s="20" t="str">
        <f>Source!E414</f>
        <v>37</v>
      </c>
      <c r="B457" s="21" t="str">
        <f>Source!F414</f>
        <v>5.3-1102-10-1/1</v>
      </c>
      <c r="C457" s="21" t="str">
        <f>Source!G414</f>
        <v>Посыпка песком дорожных покрытий вручную</v>
      </c>
      <c r="D457" s="22" t="str">
        <f>Source!H414</f>
        <v>100 м2</v>
      </c>
      <c r="E457" s="9">
        <f>Source!I414</f>
        <v>7.9</v>
      </c>
      <c r="F457" s="24"/>
      <c r="G457" s="23"/>
      <c r="H457" s="9"/>
      <c r="I457" s="9"/>
      <c r="J457" s="24"/>
      <c r="K457" s="24"/>
      <c r="Q457">
        <f>ROUND((Source!BZ414/100)*ROUND((Source!AF414*Source!AV414)*Source!I414, 2), 2)</f>
        <v>2810.35</v>
      </c>
      <c r="R457">
        <f>Source!X414</f>
        <v>2810.35</v>
      </c>
      <c r="S457">
        <f>ROUND((Source!CA414/100)*ROUND((Source!AF414*Source!AV414)*Source!I414, 2), 2)</f>
        <v>401.48</v>
      </c>
      <c r="T457">
        <f>Source!Y414</f>
        <v>401.48</v>
      </c>
      <c r="U457">
        <f>ROUND((175/100)*ROUND((Source!AE414*Source!AV414)*Source!I414, 2), 2)</f>
        <v>0</v>
      </c>
      <c r="V457">
        <f>ROUND((108/100)*ROUND(Source!CS414*Source!I414, 2), 2)</f>
        <v>0</v>
      </c>
    </row>
    <row r="458" spans="1:22" ht="14.25" x14ac:dyDescent="0.2">
      <c r="A458" s="20"/>
      <c r="B458" s="21"/>
      <c r="C458" s="21" t="s">
        <v>243</v>
      </c>
      <c r="D458" s="22"/>
      <c r="E458" s="9"/>
      <c r="F458" s="24">
        <f>Source!AO414</f>
        <v>42.35</v>
      </c>
      <c r="G458" s="23" t="str">
        <f>Source!DG414</f>
        <v>)*12</v>
      </c>
      <c r="H458" s="9">
        <f>Source!AV414</f>
        <v>1</v>
      </c>
      <c r="I458" s="9">
        <f>IF(Source!BA414&lt;&gt; 0, Source!BA414, 1)</f>
        <v>1</v>
      </c>
      <c r="J458" s="24">
        <f>Source!S414</f>
        <v>4014.78</v>
      </c>
      <c r="K458" s="24"/>
    </row>
    <row r="459" spans="1:22" ht="14.25" x14ac:dyDescent="0.2">
      <c r="A459" s="20"/>
      <c r="B459" s="21"/>
      <c r="C459" s="21" t="s">
        <v>244</v>
      </c>
      <c r="D459" s="22"/>
      <c r="E459" s="9"/>
      <c r="F459" s="24">
        <f>Source!AM414</f>
        <v>0</v>
      </c>
      <c r="G459" s="23" t="str">
        <f>Source!DE414</f>
        <v>)*12</v>
      </c>
      <c r="H459" s="9">
        <f>Source!AV414</f>
        <v>1</v>
      </c>
      <c r="I459" s="9">
        <f>IF(Source!BB414&lt;&gt; 0, Source!BB414, 1)</f>
        <v>1</v>
      </c>
      <c r="J459" s="24">
        <f>Source!Q414</f>
        <v>0</v>
      </c>
      <c r="K459" s="24"/>
    </row>
    <row r="460" spans="1:22" ht="14.25" x14ac:dyDescent="0.2">
      <c r="A460" s="20"/>
      <c r="B460" s="21"/>
      <c r="C460" s="21" t="s">
        <v>245</v>
      </c>
      <c r="D460" s="22"/>
      <c r="E460" s="9"/>
      <c r="F460" s="24">
        <f>Source!AN414</f>
        <v>0</v>
      </c>
      <c r="G460" s="23" t="str">
        <f>Source!DF414</f>
        <v>)*12</v>
      </c>
      <c r="H460" s="9">
        <f>Source!AV414</f>
        <v>1</v>
      </c>
      <c r="I460" s="9">
        <f>IF(Source!BS414&lt;&gt; 0, Source!BS414, 1)</f>
        <v>1</v>
      </c>
      <c r="J460" s="25">
        <f>Source!R414</f>
        <v>0</v>
      </c>
      <c r="K460" s="24"/>
    </row>
    <row r="461" spans="1:22" ht="14.25" x14ac:dyDescent="0.2">
      <c r="A461" s="20"/>
      <c r="B461" s="21"/>
      <c r="C461" s="21" t="s">
        <v>246</v>
      </c>
      <c r="D461" s="22"/>
      <c r="E461" s="9"/>
      <c r="F461" s="24">
        <f>Source!AL414</f>
        <v>29.92</v>
      </c>
      <c r="G461" s="23" t="str">
        <f>Source!DD414</f>
        <v>)*12</v>
      </c>
      <c r="H461" s="9">
        <f>Source!AW414</f>
        <v>1</v>
      </c>
      <c r="I461" s="9">
        <f>IF(Source!BC414&lt;&gt; 0, Source!BC414, 1)</f>
        <v>1</v>
      </c>
      <c r="J461" s="24">
        <f>Source!P414</f>
        <v>2836.42</v>
      </c>
      <c r="K461" s="24"/>
    </row>
    <row r="462" spans="1:22" ht="28.5" x14ac:dyDescent="0.2">
      <c r="A462" s="20" t="str">
        <f>Source!E415</f>
        <v>37,1</v>
      </c>
      <c r="B462" s="21" t="str">
        <f>Source!F415</f>
        <v>21.1-25-995</v>
      </c>
      <c r="C462" s="21" t="str">
        <f>Source!G415</f>
        <v>Песок сухой (термообработанный) для противогололедной обработки</v>
      </c>
      <c r="D462" s="22" t="str">
        <f>Source!H415</f>
        <v>кг</v>
      </c>
      <c r="E462" s="9">
        <f>Source!I415</f>
        <v>-758.4</v>
      </c>
      <c r="F462" s="24">
        <f>Source!AK415</f>
        <v>3.74</v>
      </c>
      <c r="G462" s="29" t="s">
        <v>255</v>
      </c>
      <c r="H462" s="9">
        <f>Source!AW415</f>
        <v>1</v>
      </c>
      <c r="I462" s="9">
        <f>IF(Source!BC415&lt;&gt; 0, Source!BC415, 1)</f>
        <v>1</v>
      </c>
      <c r="J462" s="24">
        <f>Source!O415</f>
        <v>-2836.42</v>
      </c>
      <c r="K462" s="24"/>
      <c r="Q462">
        <f>ROUND((Source!BZ415/100)*ROUND((Source!AF415*Source!AV415)*Source!I415, 2), 2)</f>
        <v>0</v>
      </c>
      <c r="R462">
        <f>Source!X415</f>
        <v>0</v>
      </c>
      <c r="S462">
        <f>ROUND((Source!CA415/100)*ROUND((Source!AF415*Source!AV415)*Source!I415, 2), 2)</f>
        <v>0</v>
      </c>
      <c r="T462">
        <f>Source!Y415</f>
        <v>0</v>
      </c>
      <c r="U462">
        <f>ROUND((175/100)*ROUND((Source!AE415*Source!AV415)*Source!I415, 2), 2)</f>
        <v>0</v>
      </c>
      <c r="V462">
        <f>ROUND((108/100)*ROUND(Source!CS415*Source!I415, 2), 2)</f>
        <v>0</v>
      </c>
    </row>
    <row r="463" spans="1:22" ht="57" x14ac:dyDescent="0.2">
      <c r="A463" s="20" t="str">
        <f>Source!E416</f>
        <v>37,2</v>
      </c>
      <c r="B463" s="21" t="str">
        <f>Source!F416</f>
        <v>21.1-25-996</v>
      </c>
      <c r="C463" s="21" t="str">
        <f>Source!G416</f>
        <v>Песок сухой (термообработанный) с технической солью (пескосоль) для противогололедной обработки, пропорция 70/30</v>
      </c>
      <c r="D463" s="22" t="str">
        <f>Source!H416</f>
        <v>кг</v>
      </c>
      <c r="E463" s="9">
        <f>Source!I416</f>
        <v>474</v>
      </c>
      <c r="F463" s="24">
        <f>Source!AK416</f>
        <v>3.3</v>
      </c>
      <c r="G463" s="29" t="s">
        <v>255</v>
      </c>
      <c r="H463" s="9">
        <f>Source!AW416</f>
        <v>1</v>
      </c>
      <c r="I463" s="9">
        <f>IF(Source!BC416&lt;&gt; 0, Source!BC416, 1)</f>
        <v>1</v>
      </c>
      <c r="J463" s="24">
        <f>Source!O416</f>
        <v>1564.2</v>
      </c>
      <c r="K463" s="24"/>
      <c r="Q463">
        <f>ROUND((Source!BZ416/100)*ROUND((Source!AF416*Source!AV416)*Source!I416, 2), 2)</f>
        <v>0</v>
      </c>
      <c r="R463">
        <f>Source!X416</f>
        <v>0</v>
      </c>
      <c r="S463">
        <f>ROUND((Source!CA416/100)*ROUND((Source!AF416*Source!AV416)*Source!I416, 2), 2)</f>
        <v>0</v>
      </c>
      <c r="T463">
        <f>Source!Y416</f>
        <v>0</v>
      </c>
      <c r="U463">
        <f>ROUND((175/100)*ROUND((Source!AE416*Source!AV416)*Source!I416, 2), 2)</f>
        <v>0</v>
      </c>
      <c r="V463">
        <f>ROUND((108/100)*ROUND(Source!CS416*Source!I416, 2), 2)</f>
        <v>0</v>
      </c>
    </row>
    <row r="464" spans="1:22" ht="14.25" x14ac:dyDescent="0.2">
      <c r="A464" s="20"/>
      <c r="B464" s="21"/>
      <c r="C464" s="21" t="s">
        <v>247</v>
      </c>
      <c r="D464" s="22" t="s">
        <v>248</v>
      </c>
      <c r="E464" s="9">
        <f>Source!AT414</f>
        <v>70</v>
      </c>
      <c r="F464" s="24"/>
      <c r="G464" s="23"/>
      <c r="H464" s="9"/>
      <c r="I464" s="9"/>
      <c r="J464" s="24">
        <f>SUM(R457:R463)</f>
        <v>2810.35</v>
      </c>
      <c r="K464" s="24"/>
    </row>
    <row r="465" spans="1:22" ht="14.25" x14ac:dyDescent="0.2">
      <c r="A465" s="20"/>
      <c r="B465" s="21"/>
      <c r="C465" s="21" t="s">
        <v>249</v>
      </c>
      <c r="D465" s="22" t="s">
        <v>248</v>
      </c>
      <c r="E465" s="9">
        <f>Source!AU414</f>
        <v>10</v>
      </c>
      <c r="F465" s="24"/>
      <c r="G465" s="23"/>
      <c r="H465" s="9"/>
      <c r="I465" s="9"/>
      <c r="J465" s="24">
        <f>SUM(T457:T464)</f>
        <v>401.48</v>
      </c>
      <c r="K465" s="24"/>
    </row>
    <row r="466" spans="1:22" ht="14.25" x14ac:dyDescent="0.2">
      <c r="A466" s="20"/>
      <c r="B466" s="21"/>
      <c r="C466" s="21" t="s">
        <v>250</v>
      </c>
      <c r="D466" s="22" t="s">
        <v>248</v>
      </c>
      <c r="E466" s="9">
        <f>108</f>
        <v>108</v>
      </c>
      <c r="F466" s="24"/>
      <c r="G466" s="23"/>
      <c r="H466" s="9"/>
      <c r="I466" s="9"/>
      <c r="J466" s="24">
        <f>SUM(V457:V465)</f>
        <v>0</v>
      </c>
      <c r="K466" s="24"/>
    </row>
    <row r="467" spans="1:22" ht="14.25" x14ac:dyDescent="0.2">
      <c r="A467" s="20"/>
      <c r="B467" s="21"/>
      <c r="C467" s="21" t="s">
        <v>251</v>
      </c>
      <c r="D467" s="22" t="s">
        <v>252</v>
      </c>
      <c r="E467" s="9">
        <f>Source!AQ414</f>
        <v>0.27</v>
      </c>
      <c r="F467" s="24"/>
      <c r="G467" s="23" t="str">
        <f>Source!DI414</f>
        <v>)*12</v>
      </c>
      <c r="H467" s="9">
        <f>Source!AV414</f>
        <v>1</v>
      </c>
      <c r="I467" s="9"/>
      <c r="J467" s="24"/>
      <c r="K467" s="24">
        <f>Source!U414</f>
        <v>25.596000000000004</v>
      </c>
    </row>
    <row r="468" spans="1:22" ht="15" x14ac:dyDescent="0.25">
      <c r="A468" s="27"/>
      <c r="B468" s="27"/>
      <c r="C468" s="27"/>
      <c r="D468" s="27"/>
      <c r="E468" s="27"/>
      <c r="F468" s="27"/>
      <c r="G468" s="27"/>
      <c r="H468" s="27"/>
      <c r="I468" s="47">
        <f>J458+J459+J461+J464+J465+J466+SUM(J462:J463)</f>
        <v>8790.8100000000013</v>
      </c>
      <c r="J468" s="47"/>
      <c r="K468" s="28">
        <f>IF(Source!I414&lt;&gt;0, ROUND(I468/Source!I414, 2), 0)</f>
        <v>1112.76</v>
      </c>
      <c r="P468" s="26">
        <f>I468</f>
        <v>8790.8100000000013</v>
      </c>
    </row>
    <row r="470" spans="1:22" ht="15" x14ac:dyDescent="0.25">
      <c r="A470" s="50" t="str">
        <f>CONCATENATE("Итого по разделу: ",IF(Source!G418&lt;&gt;"Новый раздел", Source!G418, ""))</f>
        <v>Итого по разделу: Февраль</v>
      </c>
      <c r="B470" s="50"/>
      <c r="C470" s="50"/>
      <c r="D470" s="50"/>
      <c r="E470" s="50"/>
      <c r="F470" s="50"/>
      <c r="G470" s="50"/>
      <c r="H470" s="50"/>
      <c r="I470" s="48">
        <f>SUM(P446:P469)</f>
        <v>20388.64</v>
      </c>
      <c r="J470" s="49"/>
      <c r="K470" s="30"/>
    </row>
    <row r="473" spans="1:22" ht="16.5" x14ac:dyDescent="0.25">
      <c r="A473" s="51" t="str">
        <f>CONCATENATE("Раздел: ",IF(Source!G447&lt;&gt;"Новый раздел", Source!G447, ""))</f>
        <v>Раздел: Март</v>
      </c>
      <c r="B473" s="51"/>
      <c r="C473" s="51"/>
      <c r="D473" s="51"/>
      <c r="E473" s="51"/>
      <c r="F473" s="51"/>
      <c r="G473" s="51"/>
      <c r="H473" s="51"/>
      <c r="I473" s="51"/>
      <c r="J473" s="51"/>
      <c r="K473" s="51"/>
    </row>
    <row r="474" spans="1:22" ht="28.5" x14ac:dyDescent="0.2">
      <c r="A474" s="20" t="str">
        <f>Source!E451</f>
        <v>38</v>
      </c>
      <c r="B474" s="21" t="str">
        <f>Source!F451</f>
        <v>5.3-1102-8-1/1</v>
      </c>
      <c r="C474" s="21" t="str">
        <f>Source!G451</f>
        <v>Уборка свежевыпавшего снега вручную толщиной слоя до 10 см</v>
      </c>
      <c r="D474" s="22" t="str">
        <f>Source!H451</f>
        <v>100 м2</v>
      </c>
      <c r="E474" s="9">
        <f>Source!I451</f>
        <v>7.9</v>
      </c>
      <c r="F474" s="24"/>
      <c r="G474" s="23"/>
      <c r="H474" s="9"/>
      <c r="I474" s="9"/>
      <c r="J474" s="24"/>
      <c r="K474" s="24"/>
      <c r="Q474">
        <f>ROUND((Source!BZ451/100)*ROUND((Source!AF451*Source!AV451)*Source!I451, 2), 2)</f>
        <v>3946.49</v>
      </c>
      <c r="R474">
        <f>Source!X451</f>
        <v>3946.49</v>
      </c>
      <c r="S474">
        <f>ROUND((Source!CA451/100)*ROUND((Source!AF451*Source!AV451)*Source!I451, 2), 2)</f>
        <v>563.78</v>
      </c>
      <c r="T474">
        <f>Source!Y451</f>
        <v>563.78</v>
      </c>
      <c r="U474">
        <f>ROUND((175/100)*ROUND((Source!AE451*Source!AV451)*Source!I451, 2), 2)</f>
        <v>0</v>
      </c>
      <c r="V474">
        <f>ROUND((108/100)*ROUND(Source!CS451*Source!I451, 2), 2)</f>
        <v>0</v>
      </c>
    </row>
    <row r="475" spans="1:22" ht="14.25" x14ac:dyDescent="0.2">
      <c r="A475" s="20"/>
      <c r="B475" s="21"/>
      <c r="C475" s="21" t="s">
        <v>243</v>
      </c>
      <c r="D475" s="22"/>
      <c r="E475" s="9"/>
      <c r="F475" s="24">
        <f>Source!AO451</f>
        <v>101.95</v>
      </c>
      <c r="G475" s="23" t="str">
        <f>Source!DG451</f>
        <v>)*7</v>
      </c>
      <c r="H475" s="9">
        <f>Source!AV451</f>
        <v>1</v>
      </c>
      <c r="I475" s="9">
        <f>IF(Source!BA451&lt;&gt; 0, Source!BA451, 1)</f>
        <v>1</v>
      </c>
      <c r="J475" s="24">
        <f>Source!S451</f>
        <v>5637.84</v>
      </c>
      <c r="K475" s="24"/>
    </row>
    <row r="476" spans="1:22" ht="14.25" x14ac:dyDescent="0.2">
      <c r="A476" s="20"/>
      <c r="B476" s="21"/>
      <c r="C476" s="21" t="s">
        <v>244</v>
      </c>
      <c r="D476" s="22"/>
      <c r="E476" s="9"/>
      <c r="F476" s="24">
        <f>Source!AM451</f>
        <v>0</v>
      </c>
      <c r="G476" s="23" t="str">
        <f>Source!DE451</f>
        <v>)*7</v>
      </c>
      <c r="H476" s="9">
        <f>Source!AV451</f>
        <v>1</v>
      </c>
      <c r="I476" s="9">
        <f>IF(Source!BB451&lt;&gt; 0, Source!BB451, 1)</f>
        <v>1</v>
      </c>
      <c r="J476" s="24">
        <f>Source!Q451</f>
        <v>0</v>
      </c>
      <c r="K476" s="24"/>
    </row>
    <row r="477" spans="1:22" ht="14.25" x14ac:dyDescent="0.2">
      <c r="A477" s="20"/>
      <c r="B477" s="21"/>
      <c r="C477" s="21" t="s">
        <v>245</v>
      </c>
      <c r="D477" s="22"/>
      <c r="E477" s="9"/>
      <c r="F477" s="24">
        <f>Source!AN451</f>
        <v>0</v>
      </c>
      <c r="G477" s="23" t="str">
        <f>Source!DF451</f>
        <v>)*7</v>
      </c>
      <c r="H477" s="9">
        <f>Source!AV451</f>
        <v>1</v>
      </c>
      <c r="I477" s="9">
        <f>IF(Source!BS451&lt;&gt; 0, Source!BS451, 1)</f>
        <v>1</v>
      </c>
      <c r="J477" s="25">
        <f>Source!R451</f>
        <v>0</v>
      </c>
      <c r="K477" s="24"/>
    </row>
    <row r="478" spans="1:22" ht="14.25" x14ac:dyDescent="0.2">
      <c r="A478" s="20"/>
      <c r="B478" s="21"/>
      <c r="C478" s="21" t="s">
        <v>246</v>
      </c>
      <c r="D478" s="22"/>
      <c r="E478" s="9"/>
      <c r="F478" s="24">
        <f>Source!AL451</f>
        <v>0</v>
      </c>
      <c r="G478" s="23" t="str">
        <f>Source!DD451</f>
        <v>)*7</v>
      </c>
      <c r="H478" s="9">
        <f>Source!AW451</f>
        <v>1</v>
      </c>
      <c r="I478" s="9">
        <f>IF(Source!BC451&lt;&gt; 0, Source!BC451, 1)</f>
        <v>1</v>
      </c>
      <c r="J478" s="24">
        <f>Source!P451</f>
        <v>0</v>
      </c>
      <c r="K478" s="24"/>
    </row>
    <row r="479" spans="1:22" ht="14.25" x14ac:dyDescent="0.2">
      <c r="A479" s="20"/>
      <c r="B479" s="21"/>
      <c r="C479" s="21" t="s">
        <v>247</v>
      </c>
      <c r="D479" s="22" t="s">
        <v>248</v>
      </c>
      <c r="E479" s="9">
        <f>Source!AT451</f>
        <v>70</v>
      </c>
      <c r="F479" s="24"/>
      <c r="G479" s="23"/>
      <c r="H479" s="9"/>
      <c r="I479" s="9"/>
      <c r="J479" s="24">
        <f>SUM(R474:R478)</f>
        <v>3946.49</v>
      </c>
      <c r="K479" s="24"/>
    </row>
    <row r="480" spans="1:22" ht="14.25" x14ac:dyDescent="0.2">
      <c r="A480" s="20"/>
      <c r="B480" s="21"/>
      <c r="C480" s="21" t="s">
        <v>249</v>
      </c>
      <c r="D480" s="22" t="s">
        <v>248</v>
      </c>
      <c r="E480" s="9">
        <f>Source!AU451</f>
        <v>10</v>
      </c>
      <c r="F480" s="24"/>
      <c r="G480" s="23"/>
      <c r="H480" s="9"/>
      <c r="I480" s="9"/>
      <c r="J480" s="24">
        <f>SUM(T474:T479)</f>
        <v>563.78</v>
      </c>
      <c r="K480" s="24"/>
    </row>
    <row r="481" spans="1:22" ht="14.25" x14ac:dyDescent="0.2">
      <c r="A481" s="20"/>
      <c r="B481" s="21"/>
      <c r="C481" s="21" t="s">
        <v>250</v>
      </c>
      <c r="D481" s="22" t="s">
        <v>248</v>
      </c>
      <c r="E481" s="9">
        <f>108</f>
        <v>108</v>
      </c>
      <c r="F481" s="24"/>
      <c r="G481" s="23"/>
      <c r="H481" s="9"/>
      <c r="I481" s="9"/>
      <c r="J481" s="24">
        <f>SUM(V474:V480)</f>
        <v>0</v>
      </c>
      <c r="K481" s="24"/>
    </row>
    <row r="482" spans="1:22" ht="14.25" x14ac:dyDescent="0.2">
      <c r="A482" s="20"/>
      <c r="B482" s="21"/>
      <c r="C482" s="21" t="s">
        <v>251</v>
      </c>
      <c r="D482" s="22" t="s">
        <v>252</v>
      </c>
      <c r="E482" s="9">
        <f>Source!AQ451</f>
        <v>0.65</v>
      </c>
      <c r="F482" s="24"/>
      <c r="G482" s="23" t="str">
        <f>Source!DI451</f>
        <v>)*7</v>
      </c>
      <c r="H482" s="9">
        <f>Source!AV451</f>
        <v>1</v>
      </c>
      <c r="I482" s="9"/>
      <c r="J482" s="24"/>
      <c r="K482" s="24">
        <f>Source!U451</f>
        <v>35.945</v>
      </c>
    </row>
    <row r="483" spans="1:22" ht="15" x14ac:dyDescent="0.25">
      <c r="A483" s="27"/>
      <c r="B483" s="27"/>
      <c r="C483" s="27"/>
      <c r="D483" s="27"/>
      <c r="E483" s="27"/>
      <c r="F483" s="27"/>
      <c r="G483" s="27"/>
      <c r="H483" s="27"/>
      <c r="I483" s="47">
        <f>J475+J476+J478+J479+J480+J481</f>
        <v>10148.11</v>
      </c>
      <c r="J483" s="47"/>
      <c r="K483" s="28">
        <f>IF(Source!I451&lt;&gt;0, ROUND(I483/Source!I451, 2), 0)</f>
        <v>1284.57</v>
      </c>
      <c r="P483" s="26">
        <f>I483</f>
        <v>10148.11</v>
      </c>
    </row>
    <row r="484" spans="1:22" ht="28.5" x14ac:dyDescent="0.2">
      <c r="A484" s="20" t="str">
        <f>Source!E452</f>
        <v>39</v>
      </c>
      <c r="B484" s="21" t="str">
        <f>Source!F452</f>
        <v>5.3-1102-10-1/1</v>
      </c>
      <c r="C484" s="21" t="str">
        <f>Source!G452</f>
        <v>Посыпка песком дорожных покрытий вручную</v>
      </c>
      <c r="D484" s="22" t="str">
        <f>Source!H452</f>
        <v>100 м2</v>
      </c>
      <c r="E484" s="9">
        <f>Source!I452</f>
        <v>7.9</v>
      </c>
      <c r="F484" s="24"/>
      <c r="G484" s="23"/>
      <c r="H484" s="9"/>
      <c r="I484" s="9"/>
      <c r="J484" s="24"/>
      <c r="K484" s="24"/>
      <c r="Q484">
        <f>ROUND((Source!BZ452/100)*ROUND((Source!AF452*Source!AV452)*Source!I452, 2), 2)</f>
        <v>2341.96</v>
      </c>
      <c r="R484">
        <f>Source!X452</f>
        <v>2341.96</v>
      </c>
      <c r="S484">
        <f>ROUND((Source!CA452/100)*ROUND((Source!AF452*Source!AV452)*Source!I452, 2), 2)</f>
        <v>334.57</v>
      </c>
      <c r="T484">
        <f>Source!Y452</f>
        <v>334.57</v>
      </c>
      <c r="U484">
        <f>ROUND((175/100)*ROUND((Source!AE452*Source!AV452)*Source!I452, 2), 2)</f>
        <v>0</v>
      </c>
      <c r="V484">
        <f>ROUND((108/100)*ROUND(Source!CS452*Source!I452, 2), 2)</f>
        <v>0</v>
      </c>
    </row>
    <row r="485" spans="1:22" ht="14.25" x14ac:dyDescent="0.2">
      <c r="A485" s="20"/>
      <c r="B485" s="21"/>
      <c r="C485" s="21" t="s">
        <v>243</v>
      </c>
      <c r="D485" s="22"/>
      <c r="E485" s="9"/>
      <c r="F485" s="24">
        <f>Source!AO452</f>
        <v>42.35</v>
      </c>
      <c r="G485" s="23" t="str">
        <f>Source!DG452</f>
        <v>)*10</v>
      </c>
      <c r="H485" s="9">
        <f>Source!AV452</f>
        <v>1</v>
      </c>
      <c r="I485" s="9">
        <f>IF(Source!BA452&lt;&gt; 0, Source!BA452, 1)</f>
        <v>1</v>
      </c>
      <c r="J485" s="24">
        <f>Source!S452</f>
        <v>3345.65</v>
      </c>
      <c r="K485" s="24"/>
    </row>
    <row r="486" spans="1:22" ht="14.25" x14ac:dyDescent="0.2">
      <c r="A486" s="20"/>
      <c r="B486" s="21"/>
      <c r="C486" s="21" t="s">
        <v>244</v>
      </c>
      <c r="D486" s="22"/>
      <c r="E486" s="9"/>
      <c r="F486" s="24">
        <f>Source!AM452</f>
        <v>0</v>
      </c>
      <c r="G486" s="23" t="str">
        <f>Source!DE452</f>
        <v>)*10</v>
      </c>
      <c r="H486" s="9">
        <f>Source!AV452</f>
        <v>1</v>
      </c>
      <c r="I486" s="9">
        <f>IF(Source!BB452&lt;&gt; 0, Source!BB452, 1)</f>
        <v>1</v>
      </c>
      <c r="J486" s="24">
        <f>Source!Q452</f>
        <v>0</v>
      </c>
      <c r="K486" s="24"/>
    </row>
    <row r="487" spans="1:22" ht="14.25" x14ac:dyDescent="0.2">
      <c r="A487" s="20"/>
      <c r="B487" s="21"/>
      <c r="C487" s="21" t="s">
        <v>245</v>
      </c>
      <c r="D487" s="22"/>
      <c r="E487" s="9"/>
      <c r="F487" s="24">
        <f>Source!AN452</f>
        <v>0</v>
      </c>
      <c r="G487" s="23" t="str">
        <f>Source!DF452</f>
        <v>)*10</v>
      </c>
      <c r="H487" s="9">
        <f>Source!AV452</f>
        <v>1</v>
      </c>
      <c r="I487" s="9">
        <f>IF(Source!BS452&lt;&gt; 0, Source!BS452, 1)</f>
        <v>1</v>
      </c>
      <c r="J487" s="25">
        <f>Source!R452</f>
        <v>0</v>
      </c>
      <c r="K487" s="24"/>
    </row>
    <row r="488" spans="1:22" ht="14.25" x14ac:dyDescent="0.2">
      <c r="A488" s="20"/>
      <c r="B488" s="21"/>
      <c r="C488" s="21" t="s">
        <v>246</v>
      </c>
      <c r="D488" s="22"/>
      <c r="E488" s="9"/>
      <c r="F488" s="24">
        <f>Source!AL452</f>
        <v>29.92</v>
      </c>
      <c r="G488" s="23" t="str">
        <f>Source!DD452</f>
        <v>)*10</v>
      </c>
      <c r="H488" s="9">
        <f>Source!AW452</f>
        <v>1</v>
      </c>
      <c r="I488" s="9">
        <f>IF(Source!BC452&lt;&gt; 0, Source!BC452, 1)</f>
        <v>1</v>
      </c>
      <c r="J488" s="24">
        <f>Source!P452</f>
        <v>2363.6799999999998</v>
      </c>
      <c r="K488" s="24"/>
    </row>
    <row r="489" spans="1:22" ht="28.5" x14ac:dyDescent="0.2">
      <c r="A489" s="20" t="str">
        <f>Source!E453</f>
        <v>39,1</v>
      </c>
      <c r="B489" s="21" t="str">
        <f>Source!F453</f>
        <v>21.1-25-995</v>
      </c>
      <c r="C489" s="21" t="str">
        <f>Source!G453</f>
        <v>Песок сухой (термообработанный) для противогололедной обработки</v>
      </c>
      <c r="D489" s="22" t="str">
        <f>Source!H453</f>
        <v>кг</v>
      </c>
      <c r="E489" s="9">
        <f>Source!I453</f>
        <v>-632</v>
      </c>
      <c r="F489" s="24">
        <f>Source!AK453</f>
        <v>3.74</v>
      </c>
      <c r="G489" s="29" t="s">
        <v>254</v>
      </c>
      <c r="H489" s="9">
        <f>Source!AW453</f>
        <v>1</v>
      </c>
      <c r="I489" s="9">
        <f>IF(Source!BC453&lt;&gt; 0, Source!BC453, 1)</f>
        <v>1</v>
      </c>
      <c r="J489" s="24">
        <f>Source!O453</f>
        <v>-2363.6799999999998</v>
      </c>
      <c r="K489" s="24"/>
      <c r="Q489">
        <f>ROUND((Source!BZ453/100)*ROUND((Source!AF453*Source!AV453)*Source!I453, 2), 2)</f>
        <v>0</v>
      </c>
      <c r="R489">
        <f>Source!X453</f>
        <v>0</v>
      </c>
      <c r="S489">
        <f>ROUND((Source!CA453/100)*ROUND((Source!AF453*Source!AV453)*Source!I453, 2), 2)</f>
        <v>0</v>
      </c>
      <c r="T489">
        <f>Source!Y453</f>
        <v>0</v>
      </c>
      <c r="U489">
        <f>ROUND((175/100)*ROUND((Source!AE453*Source!AV453)*Source!I453, 2), 2)</f>
        <v>0</v>
      </c>
      <c r="V489">
        <f>ROUND((108/100)*ROUND(Source!CS453*Source!I453, 2), 2)</f>
        <v>0</v>
      </c>
    </row>
    <row r="490" spans="1:22" ht="57" x14ac:dyDescent="0.2">
      <c r="A490" s="20" t="str">
        <f>Source!E454</f>
        <v>39,2</v>
      </c>
      <c r="B490" s="21" t="str">
        <f>Source!F454</f>
        <v>21.1-25-996</v>
      </c>
      <c r="C490" s="21" t="str">
        <f>Source!G454</f>
        <v>Песок сухой (термообработанный) с технической солью (пескосоль) для противогололедной обработки, пропорция 70/30</v>
      </c>
      <c r="D490" s="22" t="str">
        <f>Source!H454</f>
        <v>кг</v>
      </c>
      <c r="E490" s="9">
        <f>Source!I454</f>
        <v>395</v>
      </c>
      <c r="F490" s="24">
        <f>Source!AK454</f>
        <v>3.3</v>
      </c>
      <c r="G490" s="29" t="s">
        <v>254</v>
      </c>
      <c r="H490" s="9">
        <f>Source!AW454</f>
        <v>1</v>
      </c>
      <c r="I490" s="9">
        <f>IF(Source!BC454&lt;&gt; 0, Source!BC454, 1)</f>
        <v>1</v>
      </c>
      <c r="J490" s="24">
        <f>Source!O454</f>
        <v>1303.5</v>
      </c>
      <c r="K490" s="24"/>
      <c r="Q490">
        <f>ROUND((Source!BZ454/100)*ROUND((Source!AF454*Source!AV454)*Source!I454, 2), 2)</f>
        <v>0</v>
      </c>
      <c r="R490">
        <f>Source!X454</f>
        <v>0</v>
      </c>
      <c r="S490">
        <f>ROUND((Source!CA454/100)*ROUND((Source!AF454*Source!AV454)*Source!I454, 2), 2)</f>
        <v>0</v>
      </c>
      <c r="T490">
        <f>Source!Y454</f>
        <v>0</v>
      </c>
      <c r="U490">
        <f>ROUND((175/100)*ROUND((Source!AE454*Source!AV454)*Source!I454, 2), 2)</f>
        <v>0</v>
      </c>
      <c r="V490">
        <f>ROUND((108/100)*ROUND(Source!CS454*Source!I454, 2), 2)</f>
        <v>0</v>
      </c>
    </row>
    <row r="491" spans="1:22" ht="14.25" x14ac:dyDescent="0.2">
      <c r="A491" s="20"/>
      <c r="B491" s="21"/>
      <c r="C491" s="21" t="s">
        <v>247</v>
      </c>
      <c r="D491" s="22" t="s">
        <v>248</v>
      </c>
      <c r="E491" s="9">
        <f>Source!AT452</f>
        <v>70</v>
      </c>
      <c r="F491" s="24"/>
      <c r="G491" s="23"/>
      <c r="H491" s="9"/>
      <c r="I491" s="9"/>
      <c r="J491" s="24">
        <f>SUM(R484:R490)</f>
        <v>2341.96</v>
      </c>
      <c r="K491" s="24"/>
    </row>
    <row r="492" spans="1:22" ht="14.25" x14ac:dyDescent="0.2">
      <c r="A492" s="20"/>
      <c r="B492" s="21"/>
      <c r="C492" s="21" t="s">
        <v>249</v>
      </c>
      <c r="D492" s="22" t="s">
        <v>248</v>
      </c>
      <c r="E492" s="9">
        <f>Source!AU452</f>
        <v>10</v>
      </c>
      <c r="F492" s="24"/>
      <c r="G492" s="23"/>
      <c r="H492" s="9"/>
      <c r="I492" s="9"/>
      <c r="J492" s="24">
        <f>SUM(T484:T491)</f>
        <v>334.57</v>
      </c>
      <c r="K492" s="24"/>
    </row>
    <row r="493" spans="1:22" ht="14.25" x14ac:dyDescent="0.2">
      <c r="A493" s="20"/>
      <c r="B493" s="21"/>
      <c r="C493" s="21" t="s">
        <v>250</v>
      </c>
      <c r="D493" s="22" t="s">
        <v>248</v>
      </c>
      <c r="E493" s="9">
        <f>108</f>
        <v>108</v>
      </c>
      <c r="F493" s="24"/>
      <c r="G493" s="23"/>
      <c r="H493" s="9"/>
      <c r="I493" s="9"/>
      <c r="J493" s="24">
        <f>SUM(V484:V492)</f>
        <v>0</v>
      </c>
      <c r="K493" s="24"/>
    </row>
    <row r="494" spans="1:22" ht="14.25" x14ac:dyDescent="0.2">
      <c r="A494" s="20"/>
      <c r="B494" s="21"/>
      <c r="C494" s="21" t="s">
        <v>251</v>
      </c>
      <c r="D494" s="22" t="s">
        <v>252</v>
      </c>
      <c r="E494" s="9">
        <f>Source!AQ452</f>
        <v>0.27</v>
      </c>
      <c r="F494" s="24"/>
      <c r="G494" s="23" t="str">
        <f>Source!DI452</f>
        <v>)*10</v>
      </c>
      <c r="H494" s="9">
        <f>Source!AV452</f>
        <v>1</v>
      </c>
      <c r="I494" s="9"/>
      <c r="J494" s="24"/>
      <c r="K494" s="24">
        <f>Source!U452</f>
        <v>21.330000000000002</v>
      </c>
    </row>
    <row r="495" spans="1:22" ht="15" x14ac:dyDescent="0.25">
      <c r="A495" s="27"/>
      <c r="B495" s="27"/>
      <c r="C495" s="27"/>
      <c r="D495" s="27"/>
      <c r="E495" s="27"/>
      <c r="F495" s="27"/>
      <c r="G495" s="27"/>
      <c r="H495" s="27"/>
      <c r="I495" s="47">
        <f>J485+J486+J488+J491+J492+J493+SUM(J489:J490)</f>
        <v>7325.68</v>
      </c>
      <c r="J495" s="47"/>
      <c r="K495" s="28">
        <f>IF(Source!I452&lt;&gt;0, ROUND(I495/Source!I452, 2), 0)</f>
        <v>927.3</v>
      </c>
      <c r="P495" s="26">
        <f>I495</f>
        <v>7325.68</v>
      </c>
    </row>
    <row r="497" spans="1:11" ht="15" x14ac:dyDescent="0.25">
      <c r="A497" s="50" t="str">
        <f>CONCATENATE("Итого по разделу: ",IF(Source!G456&lt;&gt;"Новый раздел", Source!G456, ""))</f>
        <v>Итого по разделу: Март</v>
      </c>
      <c r="B497" s="50"/>
      <c r="C497" s="50"/>
      <c r="D497" s="50"/>
      <c r="E497" s="50"/>
      <c r="F497" s="50"/>
      <c r="G497" s="50"/>
      <c r="H497" s="50"/>
      <c r="I497" s="48">
        <f>SUM(P473:P496)</f>
        <v>17473.79</v>
      </c>
      <c r="J497" s="49"/>
      <c r="K497" s="30"/>
    </row>
    <row r="500" spans="1:11" ht="15" x14ac:dyDescent="0.25">
      <c r="A500" s="50" t="str">
        <f>CONCATENATE("Итого по локальной смете: ",IF(Source!G485&lt;&gt;"Новая локальная смета", Source!G485, ""))</f>
        <v xml:space="preserve">Итого по локальной смете: </v>
      </c>
      <c r="B500" s="50"/>
      <c r="C500" s="50"/>
      <c r="D500" s="50"/>
      <c r="E500" s="50"/>
      <c r="F500" s="50"/>
      <c r="G500" s="50"/>
      <c r="H500" s="50"/>
      <c r="I500" s="48">
        <f>SUM(P35:P499)</f>
        <v>139180.04</v>
      </c>
      <c r="J500" s="49"/>
      <c r="K500" s="30"/>
    </row>
    <row r="502" spans="1:11" ht="14.25" x14ac:dyDescent="0.2">
      <c r="A502" s="52"/>
      <c r="B502" s="52"/>
      <c r="C502" s="31"/>
      <c r="D502" s="31"/>
      <c r="E502" s="31"/>
      <c r="F502" s="31"/>
      <c r="G502" s="31"/>
      <c r="H502" s="31"/>
      <c r="I502" s="31"/>
      <c r="J502" s="10"/>
      <c r="K502" s="10"/>
    </row>
    <row r="503" spans="1:11" ht="15" x14ac:dyDescent="0.25">
      <c r="A503" s="50" t="s">
        <v>264</v>
      </c>
      <c r="B503" s="50"/>
      <c r="C503" s="50"/>
      <c r="D503" s="50"/>
      <c r="E503" s="50"/>
      <c r="F503" s="50"/>
      <c r="G503" s="50"/>
      <c r="H503" s="50"/>
      <c r="I503" s="31"/>
      <c r="J503" s="10"/>
      <c r="K503" s="10"/>
    </row>
    <row r="504" spans="1:11" ht="14.25" x14ac:dyDescent="0.2">
      <c r="A504" s="31"/>
      <c r="B504" s="31"/>
      <c r="C504" s="31"/>
      <c r="D504" s="31"/>
      <c r="E504" s="31"/>
      <c r="F504" s="31"/>
      <c r="G504" s="31"/>
      <c r="H504" s="31"/>
      <c r="I504" s="31"/>
      <c r="J504" s="10"/>
      <c r="K504" s="10"/>
    </row>
    <row r="505" spans="1:11" ht="15" x14ac:dyDescent="0.25">
      <c r="A505" s="50" t="s">
        <v>265</v>
      </c>
      <c r="B505" s="50"/>
      <c r="C505" s="31"/>
      <c r="D505" s="31"/>
      <c r="E505" s="31"/>
      <c r="F505" s="31"/>
      <c r="G505" s="31"/>
      <c r="H505" s="31"/>
      <c r="I505" s="31"/>
      <c r="J505" s="10"/>
      <c r="K505" s="10"/>
    </row>
    <row r="506" spans="1:11" ht="14.25" x14ac:dyDescent="0.2">
      <c r="A506" s="31"/>
      <c r="B506" s="31"/>
      <c r="C506" s="53"/>
      <c r="D506" s="53"/>
      <c r="E506" s="53"/>
      <c r="F506" s="53"/>
      <c r="G506" s="53"/>
      <c r="H506" s="31"/>
      <c r="I506" s="31"/>
      <c r="J506" s="10"/>
      <c r="K506" s="10"/>
    </row>
    <row r="507" spans="1:11" ht="15" customHeight="1" x14ac:dyDescent="0.2">
      <c r="A507" s="32" t="s">
        <v>266</v>
      </c>
      <c r="B507" s="32"/>
      <c r="C507" s="32"/>
      <c r="D507" s="32"/>
      <c r="E507" s="32"/>
    </row>
    <row r="519" ht="2.25" customHeight="1" x14ac:dyDescent="0.2"/>
    <row r="520" hidden="1" x14ac:dyDescent="0.2"/>
    <row r="521" hidden="1" x14ac:dyDescent="0.2"/>
    <row r="522" hidden="1" x14ac:dyDescent="0.2"/>
    <row r="523" hidden="1" x14ac:dyDescent="0.2"/>
  </sheetData>
  <mergeCells count="119">
    <mergeCell ref="A502:B502"/>
    <mergeCell ref="A505:B505"/>
    <mergeCell ref="C506:G506"/>
    <mergeCell ref="I483:J483"/>
    <mergeCell ref="I495:J495"/>
    <mergeCell ref="I497:J497"/>
    <mergeCell ref="A497:H497"/>
    <mergeCell ref="I500:J500"/>
    <mergeCell ref="A500:H500"/>
    <mergeCell ref="A503:H503"/>
    <mergeCell ref="A446:K446"/>
    <mergeCell ref="I456:J456"/>
    <mergeCell ref="I468:J468"/>
    <mergeCell ref="I470:J470"/>
    <mergeCell ref="A470:H470"/>
    <mergeCell ref="A473:K473"/>
    <mergeCell ref="I416:J416"/>
    <mergeCell ref="A416:H416"/>
    <mergeCell ref="A419:K419"/>
    <mergeCell ref="I429:J429"/>
    <mergeCell ref="I441:J441"/>
    <mergeCell ref="I443:J443"/>
    <mergeCell ref="A443:H443"/>
    <mergeCell ref="I387:J387"/>
    <mergeCell ref="I389:J389"/>
    <mergeCell ref="A389:H389"/>
    <mergeCell ref="A392:K392"/>
    <mergeCell ref="I402:J402"/>
    <mergeCell ref="I414:J414"/>
    <mergeCell ref="I350:J350"/>
    <mergeCell ref="I360:J360"/>
    <mergeCell ref="I362:J362"/>
    <mergeCell ref="A362:H362"/>
    <mergeCell ref="A365:K365"/>
    <mergeCell ref="I375:J375"/>
    <mergeCell ref="I315:J315"/>
    <mergeCell ref="I317:J317"/>
    <mergeCell ref="A317:H317"/>
    <mergeCell ref="A320:K320"/>
    <mergeCell ref="I330:J330"/>
    <mergeCell ref="I340:J340"/>
    <mergeCell ref="I280:J280"/>
    <mergeCell ref="I282:J282"/>
    <mergeCell ref="A282:H282"/>
    <mergeCell ref="A285:K285"/>
    <mergeCell ref="I295:J295"/>
    <mergeCell ref="I305:J305"/>
    <mergeCell ref="I237:J237"/>
    <mergeCell ref="A237:H237"/>
    <mergeCell ref="A240:K240"/>
    <mergeCell ref="I250:J250"/>
    <mergeCell ref="I260:J260"/>
    <mergeCell ref="I270:J270"/>
    <mergeCell ref="I202:J202"/>
    <mergeCell ref="A202:H202"/>
    <mergeCell ref="A205:K205"/>
    <mergeCell ref="I215:J215"/>
    <mergeCell ref="I225:J225"/>
    <mergeCell ref="I235:J235"/>
    <mergeCell ref="A157:H157"/>
    <mergeCell ref="A160:K160"/>
    <mergeCell ref="I170:J170"/>
    <mergeCell ref="I180:J180"/>
    <mergeCell ref="I190:J190"/>
    <mergeCell ref="I200:J200"/>
    <mergeCell ref="I113:J113"/>
    <mergeCell ref="I123:J123"/>
    <mergeCell ref="I133:J133"/>
    <mergeCell ref="I145:J145"/>
    <mergeCell ref="I155:J155"/>
    <mergeCell ref="I157:J157"/>
    <mergeCell ref="I76:J76"/>
    <mergeCell ref="I86:J86"/>
    <mergeCell ref="I98:J98"/>
    <mergeCell ref="I100:J100"/>
    <mergeCell ref="A100:H100"/>
    <mergeCell ref="A103:K103"/>
    <mergeCell ref="I31:I33"/>
    <mergeCell ref="J31:J33"/>
    <mergeCell ref="A36:K36"/>
    <mergeCell ref="I46:J46"/>
    <mergeCell ref="I56:J56"/>
    <mergeCell ref="I66:J66"/>
    <mergeCell ref="F25:H25"/>
    <mergeCell ref="I25:J25"/>
    <mergeCell ref="F29:H29"/>
    <mergeCell ref="I29:J29"/>
    <mergeCell ref="A31:A33"/>
    <mergeCell ref="B31:B33"/>
    <mergeCell ref="C31:C33"/>
    <mergeCell ref="D31:D33"/>
    <mergeCell ref="E31:E33"/>
    <mergeCell ref="F31:F33"/>
    <mergeCell ref="G31:G33"/>
    <mergeCell ref="H31:H33"/>
    <mergeCell ref="A507:E507"/>
    <mergeCell ref="B11:E11"/>
    <mergeCell ref="G11:K11"/>
    <mergeCell ref="J5:K5"/>
    <mergeCell ref="A14:K14"/>
    <mergeCell ref="A15:K15"/>
    <mergeCell ref="A17:K17"/>
    <mergeCell ref="B6:E6"/>
    <mergeCell ref="G6:K6"/>
    <mergeCell ref="B7:E7"/>
    <mergeCell ref="G7:K7"/>
    <mergeCell ref="B10:E10"/>
    <mergeCell ref="G10:K10"/>
    <mergeCell ref="F26:H26"/>
    <mergeCell ref="I26:J26"/>
    <mergeCell ref="F27:H27"/>
    <mergeCell ref="I27:J27"/>
    <mergeCell ref="F28:H28"/>
    <mergeCell ref="I28:J28"/>
    <mergeCell ref="A19:K19"/>
    <mergeCell ref="A20:K20"/>
    <mergeCell ref="A22:K22"/>
    <mergeCell ref="F24:H24"/>
    <mergeCell ref="I24:J24"/>
  </mergeCells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550"/>
  <sheetViews>
    <sheetView topLeftCell="C1" workbookViewId="0">
      <selection activeCell="AE13" sqref="AE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546</v>
      </c>
      <c r="C12" s="1">
        <v>0</v>
      </c>
      <c r="D12" s="1">
        <f>ROW(A514)</f>
        <v>514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257</v>
      </c>
      <c r="AC12" s="1" t="s">
        <v>258</v>
      </c>
      <c r="AD12" s="1" t="s">
        <v>259</v>
      </c>
      <c r="AE12" s="1" t="s">
        <v>260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1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B514</f>
        <v>546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Содержание территории ССП в период консервации</v>
      </c>
      <c r="H18" s="2"/>
      <c r="I18" s="2"/>
      <c r="J18" s="2"/>
      <c r="K18" s="2"/>
      <c r="L18" s="2"/>
      <c r="M18" s="2"/>
      <c r="N18" s="2"/>
      <c r="O18" s="2">
        <f t="shared" ref="O18:AT18" si="1">O514</f>
        <v>84806.64</v>
      </c>
      <c r="P18" s="2">
        <f t="shared" si="1"/>
        <v>9086.9699999999993</v>
      </c>
      <c r="Q18" s="2">
        <f t="shared" si="1"/>
        <v>10945.06</v>
      </c>
      <c r="R18" s="2">
        <f t="shared" si="1"/>
        <v>2364.48</v>
      </c>
      <c r="S18" s="2">
        <f t="shared" si="1"/>
        <v>64774.61</v>
      </c>
      <c r="T18" s="2">
        <f t="shared" si="1"/>
        <v>0</v>
      </c>
      <c r="U18" s="2">
        <f t="shared" si="1"/>
        <v>416.68000000000006</v>
      </c>
      <c r="V18" s="2">
        <f t="shared" si="1"/>
        <v>0</v>
      </c>
      <c r="W18" s="2">
        <f t="shared" si="1"/>
        <v>0</v>
      </c>
      <c r="X18" s="2">
        <f t="shared" si="1"/>
        <v>45342.25</v>
      </c>
      <c r="Y18" s="2">
        <f t="shared" si="1"/>
        <v>6477.48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139180.04</v>
      </c>
      <c r="AS18" s="2">
        <f t="shared" si="1"/>
        <v>0</v>
      </c>
      <c r="AT18" s="2">
        <f t="shared" si="1"/>
        <v>0</v>
      </c>
      <c r="AU18" s="2">
        <f t="shared" ref="AU18:BZ18" si="2">AU514</f>
        <v>139180.04</v>
      </c>
      <c r="AV18" s="2">
        <f t="shared" si="2"/>
        <v>9086.9699999999993</v>
      </c>
      <c r="AW18" s="2">
        <f t="shared" si="2"/>
        <v>9086.9699999999993</v>
      </c>
      <c r="AX18" s="2">
        <f t="shared" si="2"/>
        <v>0</v>
      </c>
      <c r="AY18" s="2">
        <f t="shared" si="2"/>
        <v>9086.9699999999993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CA514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DG514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EM514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FS514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ROW(A485)</f>
        <v>485</v>
      </c>
      <c r="E20" s="1"/>
      <c r="F20" s="1">
        <v>2</v>
      </c>
      <c r="G20" s="1"/>
      <c r="H20" s="1" t="s">
        <v>3</v>
      </c>
      <c r="I20" s="1">
        <v>0</v>
      </c>
      <c r="J20" s="1" t="s">
        <v>256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B485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>
        <f t="shared" si="7"/>
        <v>2</v>
      </c>
      <c r="G22" s="2" t="str">
        <f t="shared" si="7"/>
        <v/>
      </c>
      <c r="H22" s="2"/>
      <c r="I22" s="2"/>
      <c r="J22" s="2"/>
      <c r="K22" s="2"/>
      <c r="L22" s="2"/>
      <c r="M22" s="2"/>
      <c r="N22" s="2"/>
      <c r="O22" s="2">
        <f t="shared" ref="O22:AT22" si="8">O485</f>
        <v>84806.64</v>
      </c>
      <c r="P22" s="2">
        <f t="shared" si="8"/>
        <v>9086.9699999999993</v>
      </c>
      <c r="Q22" s="2">
        <f t="shared" si="8"/>
        <v>10945.06</v>
      </c>
      <c r="R22" s="2">
        <f t="shared" si="8"/>
        <v>2364.48</v>
      </c>
      <c r="S22" s="2">
        <f t="shared" si="8"/>
        <v>64774.61</v>
      </c>
      <c r="T22" s="2">
        <f t="shared" si="8"/>
        <v>0</v>
      </c>
      <c r="U22" s="2">
        <f t="shared" si="8"/>
        <v>416.68000000000006</v>
      </c>
      <c r="V22" s="2">
        <f t="shared" si="8"/>
        <v>0</v>
      </c>
      <c r="W22" s="2">
        <f t="shared" si="8"/>
        <v>0</v>
      </c>
      <c r="X22" s="2">
        <f t="shared" si="8"/>
        <v>45342.25</v>
      </c>
      <c r="Y22" s="2">
        <f t="shared" si="8"/>
        <v>6477.48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139180.04</v>
      </c>
      <c r="AS22" s="2">
        <f t="shared" si="8"/>
        <v>0</v>
      </c>
      <c r="AT22" s="2">
        <f t="shared" si="8"/>
        <v>0</v>
      </c>
      <c r="AU22" s="2">
        <f t="shared" ref="AU22:BZ22" si="9">AU485</f>
        <v>139180.04</v>
      </c>
      <c r="AV22" s="2">
        <f t="shared" si="9"/>
        <v>9086.9699999999993</v>
      </c>
      <c r="AW22" s="2">
        <f t="shared" si="9"/>
        <v>9086.9699999999993</v>
      </c>
      <c r="AX22" s="2">
        <f t="shared" si="9"/>
        <v>0</v>
      </c>
      <c r="AY22" s="2">
        <f t="shared" si="9"/>
        <v>9086.9699999999993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CA485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DG485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EM485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FS485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ROW(A37)</f>
        <v>37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B37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Апрель</v>
      </c>
      <c r="H26" s="2"/>
      <c r="I26" s="2"/>
      <c r="J26" s="2"/>
      <c r="K26" s="2"/>
      <c r="L26" s="2"/>
      <c r="M26" s="2"/>
      <c r="N26" s="2"/>
      <c r="O26" s="2">
        <f t="shared" ref="O26:AT26" si="15">O37</f>
        <v>6447.1</v>
      </c>
      <c r="P26" s="2">
        <f t="shared" si="15"/>
        <v>876.38</v>
      </c>
      <c r="Q26" s="2">
        <f t="shared" si="15"/>
        <v>1164.58</v>
      </c>
      <c r="R26" s="2">
        <f t="shared" si="15"/>
        <v>226.15</v>
      </c>
      <c r="S26" s="2">
        <f t="shared" si="15"/>
        <v>4406.1400000000003</v>
      </c>
      <c r="T26" s="2">
        <f t="shared" si="15"/>
        <v>0</v>
      </c>
      <c r="U26" s="2">
        <f t="shared" si="15"/>
        <v>28.462000000000003</v>
      </c>
      <c r="V26" s="2">
        <f t="shared" si="15"/>
        <v>0</v>
      </c>
      <c r="W26" s="2">
        <f t="shared" si="15"/>
        <v>0</v>
      </c>
      <c r="X26" s="2">
        <f t="shared" si="15"/>
        <v>3084.3</v>
      </c>
      <c r="Y26" s="2">
        <f t="shared" si="15"/>
        <v>440.62</v>
      </c>
      <c r="Z26" s="2">
        <f t="shared" si="15"/>
        <v>0</v>
      </c>
      <c r="AA26" s="2">
        <f t="shared" si="15"/>
        <v>0</v>
      </c>
      <c r="AB26" s="2">
        <f t="shared" si="15"/>
        <v>6447.1</v>
      </c>
      <c r="AC26" s="2">
        <f t="shared" si="15"/>
        <v>876.38</v>
      </c>
      <c r="AD26" s="2">
        <f t="shared" si="15"/>
        <v>1164.58</v>
      </c>
      <c r="AE26" s="2">
        <f t="shared" si="15"/>
        <v>226.15</v>
      </c>
      <c r="AF26" s="2">
        <f t="shared" si="15"/>
        <v>4406.1400000000003</v>
      </c>
      <c r="AG26" s="2">
        <f t="shared" si="15"/>
        <v>0</v>
      </c>
      <c r="AH26" s="2">
        <f t="shared" si="15"/>
        <v>28.462000000000003</v>
      </c>
      <c r="AI26" s="2">
        <f t="shared" si="15"/>
        <v>0</v>
      </c>
      <c r="AJ26" s="2">
        <f t="shared" si="15"/>
        <v>0</v>
      </c>
      <c r="AK26" s="2">
        <f t="shared" si="15"/>
        <v>3084.3</v>
      </c>
      <c r="AL26" s="2">
        <f t="shared" si="15"/>
        <v>440.62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10216.26</v>
      </c>
      <c r="AS26" s="2">
        <f t="shared" si="15"/>
        <v>0</v>
      </c>
      <c r="AT26" s="2">
        <f t="shared" si="15"/>
        <v>0</v>
      </c>
      <c r="AU26" s="2">
        <f t="shared" ref="AU26:BZ26" si="16">AU37</f>
        <v>10216.26</v>
      </c>
      <c r="AV26" s="2">
        <f t="shared" si="16"/>
        <v>876.38</v>
      </c>
      <c r="AW26" s="2">
        <f t="shared" si="16"/>
        <v>876.38</v>
      </c>
      <c r="AX26" s="2">
        <f t="shared" si="16"/>
        <v>0</v>
      </c>
      <c r="AY26" s="2">
        <f t="shared" si="16"/>
        <v>876.38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CA37</f>
        <v>10216.26</v>
      </c>
      <c r="CB26" s="2">
        <f t="shared" si="17"/>
        <v>0</v>
      </c>
      <c r="CC26" s="2">
        <f t="shared" si="17"/>
        <v>0</v>
      </c>
      <c r="CD26" s="2">
        <f t="shared" si="17"/>
        <v>10216.26</v>
      </c>
      <c r="CE26" s="2">
        <f t="shared" si="17"/>
        <v>876.38</v>
      </c>
      <c r="CF26" s="2">
        <f t="shared" si="17"/>
        <v>876.38</v>
      </c>
      <c r="CG26" s="2">
        <f t="shared" si="17"/>
        <v>0</v>
      </c>
      <c r="CH26" s="2">
        <f t="shared" si="17"/>
        <v>876.38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DG37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EM37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FS37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ROW(SmtRes!A3)</f>
        <v>3</v>
      </c>
      <c r="D28">
        <f>ROW(EtalonRes!A3)</f>
        <v>3</v>
      </c>
      <c r="E28" t="s">
        <v>14</v>
      </c>
      <c r="F28" t="s">
        <v>15</v>
      </c>
      <c r="G28" t="s">
        <v>16</v>
      </c>
      <c r="H28" t="s">
        <v>17</v>
      </c>
      <c r="I28">
        <v>1.05</v>
      </c>
      <c r="J28">
        <v>0</v>
      </c>
      <c r="O28">
        <f t="shared" ref="O28:O35" si="21">ROUND(CP28,2)</f>
        <v>1219.73</v>
      </c>
      <c r="P28">
        <f t="shared" ref="P28:P35" si="22">ROUND(CQ28*I28,2)</f>
        <v>62.96</v>
      </c>
      <c r="Q28">
        <f t="shared" ref="Q28:Q35" si="23">ROUND(CR28*I28,2)</f>
        <v>1030.3900000000001</v>
      </c>
      <c r="R28">
        <f t="shared" ref="R28:R35" si="24">ROUND(CS28*I28,2)</f>
        <v>218.88</v>
      </c>
      <c r="S28">
        <f t="shared" ref="S28:S35" si="25">ROUND(CT28*I28,2)</f>
        <v>126.38</v>
      </c>
      <c r="T28">
        <f t="shared" ref="T28:T35" si="26">ROUND(CU28*I28,2)</f>
        <v>0</v>
      </c>
      <c r="U28">
        <f t="shared" ref="U28:U35" si="27">CV28*I28</f>
        <v>1.1760000000000002</v>
      </c>
      <c r="V28">
        <f t="shared" ref="V28:V35" si="28">CW28*I28</f>
        <v>0</v>
      </c>
      <c r="W28">
        <f t="shared" ref="W28:W35" si="29">ROUND(CX28*I28,2)</f>
        <v>0</v>
      </c>
      <c r="X28">
        <f t="shared" ref="X28:Y35" si="30">ROUND(CY28,2)</f>
        <v>88.47</v>
      </c>
      <c r="Y28">
        <f t="shared" si="30"/>
        <v>12.64</v>
      </c>
      <c r="AA28">
        <v>35064013</v>
      </c>
      <c r="AB28">
        <f t="shared" ref="AB28:AB35" si="31">ROUND((AC28+AD28+AF28),2)</f>
        <v>1161.6400000000001</v>
      </c>
      <c r="AC28">
        <f>ROUND(((ES28*2)),2)</f>
        <v>59.96</v>
      </c>
      <c r="AD28">
        <f>ROUND(((((ET28*2))-((EU28*2)))+AE28),2)</f>
        <v>981.32</v>
      </c>
      <c r="AE28">
        <f>ROUND(((EU28*2)),2)</f>
        <v>208.46</v>
      </c>
      <c r="AF28">
        <f>ROUND(((EV28*2)),2)</f>
        <v>120.36</v>
      </c>
      <c r="AG28">
        <f t="shared" ref="AG28:AG35" si="32">ROUND((AP28),2)</f>
        <v>0</v>
      </c>
      <c r="AH28">
        <f>((EW28*2))</f>
        <v>1.1200000000000001</v>
      </c>
      <c r="AI28">
        <f>((EX28*2))</f>
        <v>0</v>
      </c>
      <c r="AJ28">
        <f t="shared" ref="AJ28:AJ35" si="33">ROUND((AS28),2)</f>
        <v>0</v>
      </c>
      <c r="AK28">
        <v>580.82000000000005</v>
      </c>
      <c r="AL28">
        <v>29.98</v>
      </c>
      <c r="AM28">
        <v>490.66</v>
      </c>
      <c r="AN28">
        <v>104.23</v>
      </c>
      <c r="AO28">
        <v>60.18</v>
      </c>
      <c r="AP28">
        <v>0</v>
      </c>
      <c r="AQ28">
        <v>0.56000000000000005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18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35" si="34">(P28+Q28+S28)</f>
        <v>1219.73</v>
      </c>
      <c r="CQ28">
        <f t="shared" ref="CQ28:CQ35" si="35">(AC28*BC28*AW28)</f>
        <v>59.96</v>
      </c>
      <c r="CR28">
        <f>(((((ET28*2))*BB28-((EU28*2))*BS28)+AE28*BS28)*AV28)</f>
        <v>981.32</v>
      </c>
      <c r="CS28">
        <f t="shared" ref="CS28:CS35" si="36">(AE28*BS28*AV28)</f>
        <v>208.46</v>
      </c>
      <c r="CT28">
        <f t="shared" ref="CT28:CT35" si="37">(AF28*BA28*AV28)</f>
        <v>120.36</v>
      </c>
      <c r="CU28">
        <f t="shared" ref="CU28:CU35" si="38">AG28</f>
        <v>0</v>
      </c>
      <c r="CV28">
        <f t="shared" ref="CV28:CV35" si="39">(AH28*AV28)</f>
        <v>1.1200000000000001</v>
      </c>
      <c r="CW28">
        <f t="shared" ref="CW28:CX35" si="40">AI28</f>
        <v>0</v>
      </c>
      <c r="CX28">
        <f t="shared" si="40"/>
        <v>0</v>
      </c>
      <c r="CY28">
        <f t="shared" ref="CY28:CY35" si="41">((S28*BZ28)/100)</f>
        <v>88.466000000000008</v>
      </c>
      <c r="CZ28">
        <f t="shared" ref="CZ28:CZ35" si="42">((S28*CA28)/100)</f>
        <v>12.638</v>
      </c>
      <c r="DC28" t="s">
        <v>3</v>
      </c>
      <c r="DD28" t="s">
        <v>19</v>
      </c>
      <c r="DE28" t="s">
        <v>19</v>
      </c>
      <c r="DF28" t="s">
        <v>19</v>
      </c>
      <c r="DG28" t="s">
        <v>19</v>
      </c>
      <c r="DH28" t="s">
        <v>3</v>
      </c>
      <c r="DI28" t="s">
        <v>19</v>
      </c>
      <c r="DJ28" t="s">
        <v>19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17</v>
      </c>
      <c r="DW28" t="s">
        <v>17</v>
      </c>
      <c r="DX28">
        <v>1</v>
      </c>
      <c r="EE28">
        <v>33645457</v>
      </c>
      <c r="EF28">
        <v>1</v>
      </c>
      <c r="EG28" t="s">
        <v>20</v>
      </c>
      <c r="EH28">
        <v>0</v>
      </c>
      <c r="EI28" t="s">
        <v>3</v>
      </c>
      <c r="EJ28">
        <v>4</v>
      </c>
      <c r="EK28">
        <v>0</v>
      </c>
      <c r="EL28" t="s">
        <v>21</v>
      </c>
      <c r="EM28" t="s">
        <v>22</v>
      </c>
      <c r="EO28" t="s">
        <v>3</v>
      </c>
      <c r="EQ28">
        <v>0</v>
      </c>
      <c r="ER28">
        <v>580.82000000000005</v>
      </c>
      <c r="ES28">
        <v>29.98</v>
      </c>
      <c r="ET28">
        <v>490.66</v>
      </c>
      <c r="EU28">
        <v>104.23</v>
      </c>
      <c r="EV28">
        <v>60.18</v>
      </c>
      <c r="EW28">
        <v>0.56000000000000005</v>
      </c>
      <c r="EX28">
        <v>0</v>
      </c>
      <c r="EY28">
        <v>0</v>
      </c>
      <c r="FQ28">
        <v>0</v>
      </c>
      <c r="FR28">
        <f t="shared" ref="FR28:FR35" si="43">ROUND(IF(AND(BH28=3,BI28=3),P28,0),2)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450525561</v>
      </c>
      <c r="GG28">
        <v>2</v>
      </c>
      <c r="GH28">
        <v>1</v>
      </c>
      <c r="GI28">
        <v>-2</v>
      </c>
      <c r="GJ28">
        <v>0</v>
      </c>
      <c r="GK28">
        <f>ROUND(R28*(R12)/100,2)</f>
        <v>236.39</v>
      </c>
      <c r="GL28">
        <f t="shared" ref="GL28:GL35" si="44">ROUND(IF(AND(BH28=3,BI28=3,FS28&lt;&gt;0),P28,0),2)</f>
        <v>0</v>
      </c>
      <c r="GM28">
        <f t="shared" ref="GM28:GM35" si="45">ROUND(O28+X28+Y28+GK28,2)+GX28</f>
        <v>1557.23</v>
      </c>
      <c r="GN28">
        <f t="shared" ref="GN28:GN35" si="46">IF(OR(BI28=0,BI28=1),ROUND(O28+X28+Y28+GK28,2),0)</f>
        <v>0</v>
      </c>
      <c r="GO28">
        <f t="shared" ref="GO28:GO35" si="47">IF(BI28=2,ROUND(O28+X28+Y28+GK28,2),0)</f>
        <v>0</v>
      </c>
      <c r="GP28">
        <f t="shared" ref="GP28:GP35" si="48">IF(BI28=4,ROUND(O28+X28+Y28+GK28,2)+GX28,0)</f>
        <v>1557.23</v>
      </c>
      <c r="GR28">
        <v>0</v>
      </c>
      <c r="GS28">
        <v>3</v>
      </c>
      <c r="GT28">
        <v>0</v>
      </c>
      <c r="GU28" t="s">
        <v>3</v>
      </c>
      <c r="GV28">
        <f t="shared" ref="GV28:GV35" si="49">ROUND(GT28,2)</f>
        <v>0</v>
      </c>
      <c r="GW28">
        <v>1</v>
      </c>
      <c r="GX28">
        <f t="shared" ref="GX28:GX35" si="50">ROUND(GV28*GW28*I28,2)</f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C29">
        <f>ROW(SmtRes!A4)</f>
        <v>4</v>
      </c>
      <c r="D29">
        <f>ROW(EtalonRes!A4)</f>
        <v>4</v>
      </c>
      <c r="E29" t="s">
        <v>23</v>
      </c>
      <c r="F29" t="s">
        <v>24</v>
      </c>
      <c r="G29" t="s">
        <v>25</v>
      </c>
      <c r="H29" t="s">
        <v>26</v>
      </c>
      <c r="I29">
        <f>ROUND(790/100,9)</f>
        <v>7.9</v>
      </c>
      <c r="J29">
        <v>0</v>
      </c>
      <c r="O29">
        <f t="shared" si="21"/>
        <v>520.45000000000005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520.45000000000005</v>
      </c>
      <c r="T29">
        <f t="shared" si="26"/>
        <v>0</v>
      </c>
      <c r="U29">
        <f t="shared" si="27"/>
        <v>3.3180000000000005</v>
      </c>
      <c r="V29">
        <f t="shared" si="28"/>
        <v>0</v>
      </c>
      <c r="W29">
        <f t="shared" si="29"/>
        <v>0</v>
      </c>
      <c r="X29">
        <f t="shared" si="30"/>
        <v>364.32</v>
      </c>
      <c r="Y29">
        <f t="shared" si="30"/>
        <v>52.05</v>
      </c>
      <c r="AA29">
        <v>35064013</v>
      </c>
      <c r="AB29">
        <f t="shared" si="31"/>
        <v>65.88</v>
      </c>
      <c r="AC29">
        <f>ROUND(((ES29*3)),2)</f>
        <v>0</v>
      </c>
      <c r="AD29">
        <f>ROUND(((((ET29*3))-((EU29*3)))+AE29),2)</f>
        <v>0</v>
      </c>
      <c r="AE29">
        <f>ROUND(((EU29*3)),2)</f>
        <v>0</v>
      </c>
      <c r="AF29">
        <f>ROUND(((EV29*3)),2)</f>
        <v>65.88</v>
      </c>
      <c r="AG29">
        <f t="shared" si="32"/>
        <v>0</v>
      </c>
      <c r="AH29">
        <f>((EW29*3))</f>
        <v>0.42000000000000004</v>
      </c>
      <c r="AI29">
        <f>((EX29*3))</f>
        <v>0</v>
      </c>
      <c r="AJ29">
        <f t="shared" si="33"/>
        <v>0</v>
      </c>
      <c r="AK29">
        <v>21.96</v>
      </c>
      <c r="AL29">
        <v>0</v>
      </c>
      <c r="AM29">
        <v>0</v>
      </c>
      <c r="AN29">
        <v>0</v>
      </c>
      <c r="AO29">
        <v>21.96</v>
      </c>
      <c r="AP29">
        <v>0</v>
      </c>
      <c r="AQ29">
        <v>0.14000000000000001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27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4"/>
        <v>520.45000000000005</v>
      </c>
      <c r="CQ29">
        <f t="shared" si="35"/>
        <v>0</v>
      </c>
      <c r="CR29">
        <f>(((((ET29*3))*BB29-((EU29*3))*BS29)+AE29*BS29)*AV29)</f>
        <v>0</v>
      </c>
      <c r="CS29">
        <f t="shared" si="36"/>
        <v>0</v>
      </c>
      <c r="CT29">
        <f t="shared" si="37"/>
        <v>65.88</v>
      </c>
      <c r="CU29">
        <f t="shared" si="38"/>
        <v>0</v>
      </c>
      <c r="CV29">
        <f t="shared" si="39"/>
        <v>0.42000000000000004</v>
      </c>
      <c r="CW29">
        <f t="shared" si="40"/>
        <v>0</v>
      </c>
      <c r="CX29">
        <f t="shared" si="40"/>
        <v>0</v>
      </c>
      <c r="CY29">
        <f t="shared" si="41"/>
        <v>364.315</v>
      </c>
      <c r="CZ29">
        <f t="shared" si="42"/>
        <v>52.045000000000002</v>
      </c>
      <c r="DC29" t="s">
        <v>3</v>
      </c>
      <c r="DD29" t="s">
        <v>28</v>
      </c>
      <c r="DE29" t="s">
        <v>28</v>
      </c>
      <c r="DF29" t="s">
        <v>28</v>
      </c>
      <c r="DG29" t="s">
        <v>28</v>
      </c>
      <c r="DH29" t="s">
        <v>3</v>
      </c>
      <c r="DI29" t="s">
        <v>28</v>
      </c>
      <c r="DJ29" t="s">
        <v>28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26</v>
      </c>
      <c r="DW29" t="s">
        <v>26</v>
      </c>
      <c r="DX29">
        <v>100</v>
      </c>
      <c r="EE29">
        <v>33645457</v>
      </c>
      <c r="EF29">
        <v>1</v>
      </c>
      <c r="EG29" t="s">
        <v>20</v>
      </c>
      <c r="EH29">
        <v>0</v>
      </c>
      <c r="EI29" t="s">
        <v>3</v>
      </c>
      <c r="EJ29">
        <v>4</v>
      </c>
      <c r="EK29">
        <v>0</v>
      </c>
      <c r="EL29" t="s">
        <v>21</v>
      </c>
      <c r="EM29" t="s">
        <v>22</v>
      </c>
      <c r="EO29" t="s">
        <v>3</v>
      </c>
      <c r="EQ29">
        <v>0</v>
      </c>
      <c r="ER29">
        <v>21.96</v>
      </c>
      <c r="ES29">
        <v>0</v>
      </c>
      <c r="ET29">
        <v>0</v>
      </c>
      <c r="EU29">
        <v>0</v>
      </c>
      <c r="EV29">
        <v>21.96</v>
      </c>
      <c r="EW29">
        <v>0.14000000000000001</v>
      </c>
      <c r="EX29">
        <v>0</v>
      </c>
      <c r="EY29">
        <v>0</v>
      </c>
      <c r="FQ29">
        <v>0</v>
      </c>
      <c r="FR29">
        <f t="shared" si="43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-994846734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4"/>
        <v>0</v>
      </c>
      <c r="GM29">
        <f t="shared" si="45"/>
        <v>936.82</v>
      </c>
      <c r="GN29">
        <f t="shared" si="46"/>
        <v>0</v>
      </c>
      <c r="GO29">
        <f t="shared" si="47"/>
        <v>0</v>
      </c>
      <c r="GP29">
        <f t="shared" si="48"/>
        <v>936.82</v>
      </c>
      <c r="GR29">
        <v>0</v>
      </c>
      <c r="GS29">
        <v>3</v>
      </c>
      <c r="GT29">
        <v>0</v>
      </c>
      <c r="GU29" t="s">
        <v>3</v>
      </c>
      <c r="GV29">
        <f t="shared" si="49"/>
        <v>0</v>
      </c>
      <c r="GW29">
        <v>1</v>
      </c>
      <c r="GX29">
        <f t="shared" si="50"/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ROW(SmtRes!A7)</f>
        <v>7</v>
      </c>
      <c r="D30">
        <f>ROW(EtalonRes!A7)</f>
        <v>7</v>
      </c>
      <c r="E30" t="s">
        <v>29</v>
      </c>
      <c r="F30" t="s">
        <v>30</v>
      </c>
      <c r="G30" t="s">
        <v>31</v>
      </c>
      <c r="H30" t="s">
        <v>26</v>
      </c>
      <c r="I30">
        <f>ROUND(210/100,9)</f>
        <v>2.1</v>
      </c>
      <c r="J30">
        <v>0</v>
      </c>
      <c r="O30">
        <f t="shared" si="21"/>
        <v>278.29000000000002</v>
      </c>
      <c r="P30">
        <f t="shared" si="22"/>
        <v>27.97</v>
      </c>
      <c r="Q30">
        <f t="shared" si="23"/>
        <v>0</v>
      </c>
      <c r="R30">
        <f t="shared" si="24"/>
        <v>0</v>
      </c>
      <c r="S30">
        <f t="shared" si="25"/>
        <v>250.32</v>
      </c>
      <c r="T30">
        <f t="shared" si="26"/>
        <v>0</v>
      </c>
      <c r="U30">
        <f t="shared" si="27"/>
        <v>1.5960000000000001</v>
      </c>
      <c r="V30">
        <f t="shared" si="28"/>
        <v>0</v>
      </c>
      <c r="W30">
        <f t="shared" si="29"/>
        <v>0</v>
      </c>
      <c r="X30">
        <f t="shared" si="30"/>
        <v>175.22</v>
      </c>
      <c r="Y30">
        <f t="shared" si="30"/>
        <v>25.03</v>
      </c>
      <c r="AA30">
        <v>35064013</v>
      </c>
      <c r="AB30">
        <f t="shared" si="31"/>
        <v>132.52000000000001</v>
      </c>
      <c r="AC30">
        <f>ROUND((ES30),2)</f>
        <v>13.32</v>
      </c>
      <c r="AD30">
        <f>ROUND((((ET30)-(EU30))+AE30),2)</f>
        <v>0</v>
      </c>
      <c r="AE30">
        <f>ROUND((EU30),2)</f>
        <v>0</v>
      </c>
      <c r="AF30">
        <f>ROUND((EV30),2)</f>
        <v>119.2</v>
      </c>
      <c r="AG30">
        <f t="shared" si="32"/>
        <v>0</v>
      </c>
      <c r="AH30">
        <f>(EW30)</f>
        <v>0.76</v>
      </c>
      <c r="AI30">
        <f>(EX30)</f>
        <v>0</v>
      </c>
      <c r="AJ30">
        <f t="shared" si="33"/>
        <v>0</v>
      </c>
      <c r="AK30">
        <v>132.52000000000001</v>
      </c>
      <c r="AL30">
        <v>13.32</v>
      </c>
      <c r="AM30">
        <v>0</v>
      </c>
      <c r="AN30">
        <v>0</v>
      </c>
      <c r="AO30">
        <v>119.2</v>
      </c>
      <c r="AP30">
        <v>0</v>
      </c>
      <c r="AQ30">
        <v>0.76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32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4"/>
        <v>278.28999999999996</v>
      </c>
      <c r="CQ30">
        <f t="shared" si="35"/>
        <v>13.32</v>
      </c>
      <c r="CR30">
        <f>((((ET30)*BB30-(EU30)*BS30)+AE30*BS30)*AV30)</f>
        <v>0</v>
      </c>
      <c r="CS30">
        <f t="shared" si="36"/>
        <v>0</v>
      </c>
      <c r="CT30">
        <f t="shared" si="37"/>
        <v>119.2</v>
      </c>
      <c r="CU30">
        <f t="shared" si="38"/>
        <v>0</v>
      </c>
      <c r="CV30">
        <f t="shared" si="39"/>
        <v>0.76</v>
      </c>
      <c r="CW30">
        <f t="shared" si="40"/>
        <v>0</v>
      </c>
      <c r="CX30">
        <f t="shared" si="40"/>
        <v>0</v>
      </c>
      <c r="CY30">
        <f t="shared" si="41"/>
        <v>175.22399999999999</v>
      </c>
      <c r="CZ30">
        <f t="shared" si="42"/>
        <v>25.031999999999996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26</v>
      </c>
      <c r="DW30" t="s">
        <v>26</v>
      </c>
      <c r="DX30">
        <v>100</v>
      </c>
      <c r="EE30">
        <v>33645457</v>
      </c>
      <c r="EF30">
        <v>1</v>
      </c>
      <c r="EG30" t="s">
        <v>20</v>
      </c>
      <c r="EH30">
        <v>0</v>
      </c>
      <c r="EI30" t="s">
        <v>3</v>
      </c>
      <c r="EJ30">
        <v>4</v>
      </c>
      <c r="EK30">
        <v>0</v>
      </c>
      <c r="EL30" t="s">
        <v>21</v>
      </c>
      <c r="EM30" t="s">
        <v>22</v>
      </c>
      <c r="EO30" t="s">
        <v>3</v>
      </c>
      <c r="EQ30">
        <v>0</v>
      </c>
      <c r="ER30">
        <v>132.52000000000001</v>
      </c>
      <c r="ES30">
        <v>13.32</v>
      </c>
      <c r="ET30">
        <v>0</v>
      </c>
      <c r="EU30">
        <v>0</v>
      </c>
      <c r="EV30">
        <v>119.2</v>
      </c>
      <c r="EW30">
        <v>0.76</v>
      </c>
      <c r="EX30">
        <v>0</v>
      </c>
      <c r="EY30">
        <v>0</v>
      </c>
      <c r="FQ30">
        <v>0</v>
      </c>
      <c r="FR30">
        <f t="shared" si="43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1601683805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44"/>
        <v>0</v>
      </c>
      <c r="GM30">
        <f t="shared" si="45"/>
        <v>478.54</v>
      </c>
      <c r="GN30">
        <f t="shared" si="46"/>
        <v>0</v>
      </c>
      <c r="GO30">
        <f t="shared" si="47"/>
        <v>0</v>
      </c>
      <c r="GP30">
        <f t="shared" si="48"/>
        <v>478.54</v>
      </c>
      <c r="GR30">
        <v>0</v>
      </c>
      <c r="GS30">
        <v>3</v>
      </c>
      <c r="GT30">
        <v>0</v>
      </c>
      <c r="GU30" t="s">
        <v>3</v>
      </c>
      <c r="GV30">
        <f t="shared" si="49"/>
        <v>0</v>
      </c>
      <c r="GW30">
        <v>1</v>
      </c>
      <c r="GX30">
        <f t="shared" si="50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C31">
        <f>ROW(SmtRes!A11)</f>
        <v>11</v>
      </c>
      <c r="D31">
        <f>ROW(EtalonRes!A11)</f>
        <v>11</v>
      </c>
      <c r="E31" t="s">
        <v>33</v>
      </c>
      <c r="F31" t="s">
        <v>34</v>
      </c>
      <c r="G31" t="s">
        <v>35</v>
      </c>
      <c r="H31" t="s">
        <v>26</v>
      </c>
      <c r="I31">
        <f>ROUND(210/100,9)</f>
        <v>2.1</v>
      </c>
      <c r="J31">
        <v>0</v>
      </c>
      <c r="O31">
        <f t="shared" si="21"/>
        <v>958.16</v>
      </c>
      <c r="P31">
        <f t="shared" si="22"/>
        <v>264.05</v>
      </c>
      <c r="Q31">
        <f t="shared" si="23"/>
        <v>134.19</v>
      </c>
      <c r="R31">
        <f t="shared" si="24"/>
        <v>7.27</v>
      </c>
      <c r="S31">
        <f t="shared" si="25"/>
        <v>559.91999999999996</v>
      </c>
      <c r="T31">
        <f t="shared" si="26"/>
        <v>0</v>
      </c>
      <c r="U31">
        <f t="shared" si="27"/>
        <v>3.57</v>
      </c>
      <c r="V31">
        <f t="shared" si="28"/>
        <v>0</v>
      </c>
      <c r="W31">
        <f t="shared" si="29"/>
        <v>0</v>
      </c>
      <c r="X31">
        <f t="shared" si="30"/>
        <v>391.94</v>
      </c>
      <c r="Y31">
        <f t="shared" si="30"/>
        <v>55.99</v>
      </c>
      <c r="AA31">
        <v>35064013</v>
      </c>
      <c r="AB31">
        <f t="shared" si="31"/>
        <v>456.27</v>
      </c>
      <c r="AC31">
        <f>ROUND((ES31),2)</f>
        <v>125.74</v>
      </c>
      <c r="AD31">
        <f>ROUND((((ET31)-(EU31))+AE31),2)</f>
        <v>63.9</v>
      </c>
      <c r="AE31">
        <f>ROUND((EU31),2)</f>
        <v>3.46</v>
      </c>
      <c r="AF31">
        <f>ROUND((EV31),2)</f>
        <v>266.63</v>
      </c>
      <c r="AG31">
        <f t="shared" si="32"/>
        <v>0</v>
      </c>
      <c r="AH31">
        <f>(EW31)</f>
        <v>1.7</v>
      </c>
      <c r="AI31">
        <f>(EX31)</f>
        <v>0</v>
      </c>
      <c r="AJ31">
        <f t="shared" si="33"/>
        <v>0</v>
      </c>
      <c r="AK31">
        <v>456.27</v>
      </c>
      <c r="AL31">
        <v>125.74</v>
      </c>
      <c r="AM31">
        <v>63.9</v>
      </c>
      <c r="AN31">
        <v>3.46</v>
      </c>
      <c r="AO31">
        <v>266.63</v>
      </c>
      <c r="AP31">
        <v>0</v>
      </c>
      <c r="AQ31">
        <v>1.7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36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4"/>
        <v>958.16</v>
      </c>
      <c r="CQ31">
        <f t="shared" si="35"/>
        <v>125.74</v>
      </c>
      <c r="CR31">
        <f>((((ET31)*BB31-(EU31)*BS31)+AE31*BS31)*AV31)</f>
        <v>63.9</v>
      </c>
      <c r="CS31">
        <f t="shared" si="36"/>
        <v>3.46</v>
      </c>
      <c r="CT31">
        <f t="shared" si="37"/>
        <v>266.63</v>
      </c>
      <c r="CU31">
        <f t="shared" si="38"/>
        <v>0</v>
      </c>
      <c r="CV31">
        <f t="shared" si="39"/>
        <v>1.7</v>
      </c>
      <c r="CW31">
        <f t="shared" si="40"/>
        <v>0</v>
      </c>
      <c r="CX31">
        <f t="shared" si="40"/>
        <v>0</v>
      </c>
      <c r="CY31">
        <f t="shared" si="41"/>
        <v>391.94399999999996</v>
      </c>
      <c r="CZ31">
        <f t="shared" si="42"/>
        <v>55.991999999999997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26</v>
      </c>
      <c r="DW31" t="s">
        <v>26</v>
      </c>
      <c r="DX31">
        <v>100</v>
      </c>
      <c r="EE31">
        <v>33645457</v>
      </c>
      <c r="EF31">
        <v>1</v>
      </c>
      <c r="EG31" t="s">
        <v>20</v>
      </c>
      <c r="EH31">
        <v>0</v>
      </c>
      <c r="EI31" t="s">
        <v>3</v>
      </c>
      <c r="EJ31">
        <v>4</v>
      </c>
      <c r="EK31">
        <v>0</v>
      </c>
      <c r="EL31" t="s">
        <v>21</v>
      </c>
      <c r="EM31" t="s">
        <v>22</v>
      </c>
      <c r="EO31" t="s">
        <v>3</v>
      </c>
      <c r="EQ31">
        <v>0</v>
      </c>
      <c r="ER31">
        <v>456.27</v>
      </c>
      <c r="ES31">
        <v>125.74</v>
      </c>
      <c r="ET31">
        <v>63.9</v>
      </c>
      <c r="EU31">
        <v>3.46</v>
      </c>
      <c r="EV31">
        <v>266.63</v>
      </c>
      <c r="EW31">
        <v>1.7</v>
      </c>
      <c r="EX31">
        <v>0</v>
      </c>
      <c r="EY31">
        <v>0</v>
      </c>
      <c r="FQ31">
        <v>0</v>
      </c>
      <c r="FR31">
        <f t="shared" si="43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-695022748</v>
      </c>
      <c r="GG31">
        <v>2</v>
      </c>
      <c r="GH31">
        <v>1</v>
      </c>
      <c r="GI31">
        <v>-2</v>
      </c>
      <c r="GJ31">
        <v>0</v>
      </c>
      <c r="GK31">
        <f>ROUND(R31*(R12)/100,2)</f>
        <v>7.85</v>
      </c>
      <c r="GL31">
        <f t="shared" si="44"/>
        <v>0</v>
      </c>
      <c r="GM31">
        <f t="shared" si="45"/>
        <v>1413.94</v>
      </c>
      <c r="GN31">
        <f t="shared" si="46"/>
        <v>0</v>
      </c>
      <c r="GO31">
        <f t="shared" si="47"/>
        <v>0</v>
      </c>
      <c r="GP31">
        <f t="shared" si="48"/>
        <v>1413.94</v>
      </c>
      <c r="GR31">
        <v>0</v>
      </c>
      <c r="GS31">
        <v>3</v>
      </c>
      <c r="GT31">
        <v>0</v>
      </c>
      <c r="GU31" t="s">
        <v>3</v>
      </c>
      <c r="GV31">
        <f t="shared" si="49"/>
        <v>0</v>
      </c>
      <c r="GW31">
        <v>1</v>
      </c>
      <c r="GX31">
        <f t="shared" si="50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ROW(SmtRes!A12)</f>
        <v>12</v>
      </c>
      <c r="D32">
        <f>ROW(EtalonRes!A12)</f>
        <v>12</v>
      </c>
      <c r="E32" t="s">
        <v>37</v>
      </c>
      <c r="F32" t="s">
        <v>38</v>
      </c>
      <c r="G32" t="s">
        <v>39</v>
      </c>
      <c r="H32" t="s">
        <v>26</v>
      </c>
      <c r="I32">
        <f>ROUND(790/100,9)</f>
        <v>7.9</v>
      </c>
      <c r="J32">
        <v>0</v>
      </c>
      <c r="O32">
        <f t="shared" si="21"/>
        <v>1610.81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1610.81</v>
      </c>
      <c r="T32">
        <f t="shared" si="26"/>
        <v>0</v>
      </c>
      <c r="U32">
        <f t="shared" si="27"/>
        <v>10.270000000000001</v>
      </c>
      <c r="V32">
        <f t="shared" si="28"/>
        <v>0</v>
      </c>
      <c r="W32">
        <f t="shared" si="29"/>
        <v>0</v>
      </c>
      <c r="X32">
        <f t="shared" si="30"/>
        <v>1127.57</v>
      </c>
      <c r="Y32">
        <f t="shared" si="30"/>
        <v>161.08000000000001</v>
      </c>
      <c r="AA32">
        <v>35064013</v>
      </c>
      <c r="AB32">
        <f t="shared" si="31"/>
        <v>203.9</v>
      </c>
      <c r="AC32">
        <f>ROUND(((ES32*2)),2)</f>
        <v>0</v>
      </c>
      <c r="AD32">
        <f>ROUND(((((ET32*2))-((EU32*2)))+AE32),2)</f>
        <v>0</v>
      </c>
      <c r="AE32">
        <f>ROUND(((EU32*2)),2)</f>
        <v>0</v>
      </c>
      <c r="AF32">
        <f>ROUND(((EV32*2)),2)</f>
        <v>203.9</v>
      </c>
      <c r="AG32">
        <f t="shared" si="32"/>
        <v>0</v>
      </c>
      <c r="AH32">
        <f>((EW32*2))</f>
        <v>1.3</v>
      </c>
      <c r="AI32">
        <f>((EX32*2))</f>
        <v>0</v>
      </c>
      <c r="AJ32">
        <f t="shared" si="33"/>
        <v>0</v>
      </c>
      <c r="AK32">
        <v>101.95</v>
      </c>
      <c r="AL32">
        <v>0</v>
      </c>
      <c r="AM32">
        <v>0</v>
      </c>
      <c r="AN32">
        <v>0</v>
      </c>
      <c r="AO32">
        <v>101.95</v>
      </c>
      <c r="AP32">
        <v>0</v>
      </c>
      <c r="AQ32">
        <v>0.65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40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4"/>
        <v>1610.81</v>
      </c>
      <c r="CQ32">
        <f t="shared" si="35"/>
        <v>0</v>
      </c>
      <c r="CR32">
        <f>(((((ET32*2))*BB32-((EU32*2))*BS32)+AE32*BS32)*AV32)</f>
        <v>0</v>
      </c>
      <c r="CS32">
        <f t="shared" si="36"/>
        <v>0</v>
      </c>
      <c r="CT32">
        <f t="shared" si="37"/>
        <v>203.9</v>
      </c>
      <c r="CU32">
        <f t="shared" si="38"/>
        <v>0</v>
      </c>
      <c r="CV32">
        <f t="shared" si="39"/>
        <v>1.3</v>
      </c>
      <c r="CW32">
        <f t="shared" si="40"/>
        <v>0</v>
      </c>
      <c r="CX32">
        <f t="shared" si="40"/>
        <v>0</v>
      </c>
      <c r="CY32">
        <f t="shared" si="41"/>
        <v>1127.567</v>
      </c>
      <c r="CZ32">
        <f t="shared" si="42"/>
        <v>161.08099999999999</v>
      </c>
      <c r="DC32" t="s">
        <v>3</v>
      </c>
      <c r="DD32" t="s">
        <v>19</v>
      </c>
      <c r="DE32" t="s">
        <v>19</v>
      </c>
      <c r="DF32" t="s">
        <v>19</v>
      </c>
      <c r="DG32" t="s">
        <v>19</v>
      </c>
      <c r="DH32" t="s">
        <v>3</v>
      </c>
      <c r="DI32" t="s">
        <v>19</v>
      </c>
      <c r="DJ32" t="s">
        <v>19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26</v>
      </c>
      <c r="DW32" t="s">
        <v>26</v>
      </c>
      <c r="DX32">
        <v>100</v>
      </c>
      <c r="EE32">
        <v>33645457</v>
      </c>
      <c r="EF32">
        <v>1</v>
      </c>
      <c r="EG32" t="s">
        <v>20</v>
      </c>
      <c r="EH32">
        <v>0</v>
      </c>
      <c r="EI32" t="s">
        <v>3</v>
      </c>
      <c r="EJ32">
        <v>4</v>
      </c>
      <c r="EK32">
        <v>0</v>
      </c>
      <c r="EL32" t="s">
        <v>21</v>
      </c>
      <c r="EM32" t="s">
        <v>22</v>
      </c>
      <c r="EO32" t="s">
        <v>3</v>
      </c>
      <c r="EQ32">
        <v>0</v>
      </c>
      <c r="ER32">
        <v>101.95</v>
      </c>
      <c r="ES32">
        <v>0</v>
      </c>
      <c r="ET32">
        <v>0</v>
      </c>
      <c r="EU32">
        <v>0</v>
      </c>
      <c r="EV32">
        <v>101.95</v>
      </c>
      <c r="EW32">
        <v>0.65</v>
      </c>
      <c r="EX32">
        <v>0</v>
      </c>
      <c r="EY32">
        <v>0</v>
      </c>
      <c r="FQ32">
        <v>0</v>
      </c>
      <c r="FR32">
        <f t="shared" si="43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2133828896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44"/>
        <v>0</v>
      </c>
      <c r="GM32">
        <f t="shared" si="45"/>
        <v>2899.46</v>
      </c>
      <c r="GN32">
        <f t="shared" si="46"/>
        <v>0</v>
      </c>
      <c r="GO32">
        <f t="shared" si="47"/>
        <v>0</v>
      </c>
      <c r="GP32">
        <f t="shared" si="48"/>
        <v>2899.46</v>
      </c>
      <c r="GR32">
        <v>0</v>
      </c>
      <c r="GS32">
        <v>3</v>
      </c>
      <c r="GT32">
        <v>0</v>
      </c>
      <c r="GU32" t="s">
        <v>3</v>
      </c>
      <c r="GV32">
        <f t="shared" si="49"/>
        <v>0</v>
      </c>
      <c r="GW32">
        <v>1</v>
      </c>
      <c r="GX32">
        <f t="shared" si="50"/>
        <v>0</v>
      </c>
      <c r="HA32">
        <v>0</v>
      </c>
      <c r="HB32">
        <v>0</v>
      </c>
      <c r="IK32">
        <v>0</v>
      </c>
    </row>
    <row r="33" spans="1:245" x14ac:dyDescent="0.2">
      <c r="A33">
        <v>17</v>
      </c>
      <c r="B33">
        <v>1</v>
      </c>
      <c r="C33">
        <f>ROW(SmtRes!A15)</f>
        <v>15</v>
      </c>
      <c r="D33">
        <f>ROW(EtalonRes!A14)</f>
        <v>14</v>
      </c>
      <c r="E33" t="s">
        <v>41</v>
      </c>
      <c r="F33" t="s">
        <v>42</v>
      </c>
      <c r="G33" t="s">
        <v>43</v>
      </c>
      <c r="H33" t="s">
        <v>26</v>
      </c>
      <c r="I33">
        <f>ROUND(790/100,9)</f>
        <v>7.9</v>
      </c>
      <c r="J33">
        <v>0</v>
      </c>
      <c r="O33">
        <f t="shared" si="21"/>
        <v>2283.73</v>
      </c>
      <c r="P33">
        <f t="shared" si="22"/>
        <v>945.47</v>
      </c>
      <c r="Q33">
        <f t="shared" si="23"/>
        <v>0</v>
      </c>
      <c r="R33">
        <f t="shared" si="24"/>
        <v>0</v>
      </c>
      <c r="S33">
        <f t="shared" si="25"/>
        <v>1338.26</v>
      </c>
      <c r="T33">
        <f t="shared" si="26"/>
        <v>0</v>
      </c>
      <c r="U33">
        <f t="shared" si="27"/>
        <v>8.5320000000000018</v>
      </c>
      <c r="V33">
        <f t="shared" si="28"/>
        <v>0</v>
      </c>
      <c r="W33">
        <f t="shared" si="29"/>
        <v>0</v>
      </c>
      <c r="X33">
        <f t="shared" si="30"/>
        <v>936.78</v>
      </c>
      <c r="Y33">
        <f t="shared" si="30"/>
        <v>133.83000000000001</v>
      </c>
      <c r="AA33">
        <v>35064013</v>
      </c>
      <c r="AB33">
        <f t="shared" si="31"/>
        <v>289.08</v>
      </c>
      <c r="AC33">
        <f>ROUND(((ES33*4)),2)</f>
        <v>119.68</v>
      </c>
      <c r="AD33">
        <f>ROUND(((((ET33*4))-((EU33*4)))+AE33),2)</f>
        <v>0</v>
      </c>
      <c r="AE33">
        <f>ROUND(((EU33*4)),2)</f>
        <v>0</v>
      </c>
      <c r="AF33">
        <f>ROUND(((EV33*4)),2)</f>
        <v>169.4</v>
      </c>
      <c r="AG33">
        <f t="shared" si="32"/>
        <v>0</v>
      </c>
      <c r="AH33">
        <f>((EW33*4))</f>
        <v>1.08</v>
      </c>
      <c r="AI33">
        <f>((EX33*4))</f>
        <v>0</v>
      </c>
      <c r="AJ33">
        <f t="shared" si="33"/>
        <v>0</v>
      </c>
      <c r="AK33">
        <v>72.27</v>
      </c>
      <c r="AL33">
        <v>29.92</v>
      </c>
      <c r="AM33">
        <v>0</v>
      </c>
      <c r="AN33">
        <v>0</v>
      </c>
      <c r="AO33">
        <v>42.35</v>
      </c>
      <c r="AP33">
        <v>0</v>
      </c>
      <c r="AQ33">
        <v>0.27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44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4"/>
        <v>2283.73</v>
      </c>
      <c r="CQ33">
        <f t="shared" si="35"/>
        <v>119.68</v>
      </c>
      <c r="CR33">
        <f>(((((ET33*4))*BB33-((EU33*4))*BS33)+AE33*BS33)*AV33)</f>
        <v>0</v>
      </c>
      <c r="CS33">
        <f t="shared" si="36"/>
        <v>0</v>
      </c>
      <c r="CT33">
        <f t="shared" si="37"/>
        <v>169.4</v>
      </c>
      <c r="CU33">
        <f t="shared" si="38"/>
        <v>0</v>
      </c>
      <c r="CV33">
        <f t="shared" si="39"/>
        <v>1.08</v>
      </c>
      <c r="CW33">
        <f t="shared" si="40"/>
        <v>0</v>
      </c>
      <c r="CX33">
        <f t="shared" si="40"/>
        <v>0</v>
      </c>
      <c r="CY33">
        <f t="shared" si="41"/>
        <v>936.78199999999993</v>
      </c>
      <c r="CZ33">
        <f t="shared" si="42"/>
        <v>133.82599999999999</v>
      </c>
      <c r="DC33" t="s">
        <v>3</v>
      </c>
      <c r="DD33" t="s">
        <v>45</v>
      </c>
      <c r="DE33" t="s">
        <v>45</v>
      </c>
      <c r="DF33" t="s">
        <v>45</v>
      </c>
      <c r="DG33" t="s">
        <v>45</v>
      </c>
      <c r="DH33" t="s">
        <v>3</v>
      </c>
      <c r="DI33" t="s">
        <v>45</v>
      </c>
      <c r="DJ33" t="s">
        <v>45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26</v>
      </c>
      <c r="DW33" t="s">
        <v>26</v>
      </c>
      <c r="DX33">
        <v>100</v>
      </c>
      <c r="EE33">
        <v>33645457</v>
      </c>
      <c r="EF33">
        <v>1</v>
      </c>
      <c r="EG33" t="s">
        <v>20</v>
      </c>
      <c r="EH33">
        <v>0</v>
      </c>
      <c r="EI33" t="s">
        <v>3</v>
      </c>
      <c r="EJ33">
        <v>4</v>
      </c>
      <c r="EK33">
        <v>0</v>
      </c>
      <c r="EL33" t="s">
        <v>21</v>
      </c>
      <c r="EM33" t="s">
        <v>22</v>
      </c>
      <c r="EO33" t="s">
        <v>3</v>
      </c>
      <c r="EQ33">
        <v>0</v>
      </c>
      <c r="ER33">
        <v>72.27</v>
      </c>
      <c r="ES33">
        <v>29.92</v>
      </c>
      <c r="ET33">
        <v>0</v>
      </c>
      <c r="EU33">
        <v>0</v>
      </c>
      <c r="EV33">
        <v>42.35</v>
      </c>
      <c r="EW33">
        <v>0.27</v>
      </c>
      <c r="EX33">
        <v>0</v>
      </c>
      <c r="EY33">
        <v>0</v>
      </c>
      <c r="FQ33">
        <v>0</v>
      </c>
      <c r="FR33">
        <f t="shared" si="43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1345771478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44"/>
        <v>0</v>
      </c>
      <c r="GM33">
        <f t="shared" si="45"/>
        <v>3354.34</v>
      </c>
      <c r="GN33">
        <f t="shared" si="46"/>
        <v>0</v>
      </c>
      <c r="GO33">
        <f t="shared" si="47"/>
        <v>0</v>
      </c>
      <c r="GP33">
        <f t="shared" si="48"/>
        <v>3354.34</v>
      </c>
      <c r="GR33">
        <v>0</v>
      </c>
      <c r="GS33">
        <v>3</v>
      </c>
      <c r="GT33">
        <v>0</v>
      </c>
      <c r="GU33" t="s">
        <v>3</v>
      </c>
      <c r="GV33">
        <f t="shared" si="49"/>
        <v>0</v>
      </c>
      <c r="GW33">
        <v>1</v>
      </c>
      <c r="GX33">
        <f t="shared" si="50"/>
        <v>0</v>
      </c>
      <c r="HA33">
        <v>0</v>
      </c>
      <c r="HB33">
        <v>0</v>
      </c>
      <c r="IK33">
        <v>0</v>
      </c>
    </row>
    <row r="34" spans="1:245" x14ac:dyDescent="0.2">
      <c r="A34">
        <v>18</v>
      </c>
      <c r="B34">
        <v>1</v>
      </c>
      <c r="C34">
        <v>14</v>
      </c>
      <c r="E34" t="s">
        <v>46</v>
      </c>
      <c r="F34" t="s">
        <v>47</v>
      </c>
      <c r="G34" t="s">
        <v>48</v>
      </c>
      <c r="H34" t="s">
        <v>49</v>
      </c>
      <c r="I34">
        <f>I33*J34</f>
        <v>-252.8</v>
      </c>
      <c r="J34">
        <v>-32</v>
      </c>
      <c r="O34">
        <f t="shared" si="21"/>
        <v>-945.47</v>
      </c>
      <c r="P34">
        <f t="shared" si="22"/>
        <v>-945.47</v>
      </c>
      <c r="Q34">
        <f t="shared" si="23"/>
        <v>0</v>
      </c>
      <c r="R34">
        <f t="shared" si="24"/>
        <v>0</v>
      </c>
      <c r="S34">
        <f t="shared" si="25"/>
        <v>0</v>
      </c>
      <c r="T34">
        <f t="shared" si="26"/>
        <v>0</v>
      </c>
      <c r="U34">
        <f t="shared" si="27"/>
        <v>0</v>
      </c>
      <c r="V34">
        <f t="shared" si="28"/>
        <v>0</v>
      </c>
      <c r="W34">
        <f t="shared" si="29"/>
        <v>0</v>
      </c>
      <c r="X34">
        <f t="shared" si="30"/>
        <v>0</v>
      </c>
      <c r="Y34">
        <f t="shared" si="30"/>
        <v>0</v>
      </c>
      <c r="AA34">
        <v>35064013</v>
      </c>
      <c r="AB34">
        <f t="shared" si="31"/>
        <v>3.74</v>
      </c>
      <c r="AC34">
        <f>ROUND((ES34),2)</f>
        <v>3.74</v>
      </c>
      <c r="AD34">
        <f>ROUND((((ET34)-(EU34))+AE34),2)</f>
        <v>0</v>
      </c>
      <c r="AE34">
        <f>ROUND((EU34),2)</f>
        <v>0</v>
      </c>
      <c r="AF34">
        <f>ROUND((EV34),2)</f>
        <v>0</v>
      </c>
      <c r="AG34">
        <f t="shared" si="32"/>
        <v>0</v>
      </c>
      <c r="AH34">
        <f>(EW34)</f>
        <v>0</v>
      </c>
      <c r="AI34">
        <f>(EX34)</f>
        <v>0</v>
      </c>
      <c r="AJ34">
        <f t="shared" si="33"/>
        <v>0</v>
      </c>
      <c r="AK34">
        <v>3.74</v>
      </c>
      <c r="AL34">
        <v>3.74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3</v>
      </c>
      <c r="BI34">
        <v>4</v>
      </c>
      <c r="BJ34" t="s">
        <v>50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1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4"/>
        <v>-945.47</v>
      </c>
      <c r="CQ34">
        <f t="shared" si="35"/>
        <v>3.74</v>
      </c>
      <c r="CR34">
        <f>((((ET34)*BB34-(EU34)*BS34)+AE34*BS34)*AV34)</f>
        <v>0</v>
      </c>
      <c r="CS34">
        <f t="shared" si="36"/>
        <v>0</v>
      </c>
      <c r="CT34">
        <f t="shared" si="37"/>
        <v>0</v>
      </c>
      <c r="CU34">
        <f t="shared" si="38"/>
        <v>0</v>
      </c>
      <c r="CV34">
        <f t="shared" si="39"/>
        <v>0</v>
      </c>
      <c r="CW34">
        <f t="shared" si="40"/>
        <v>0</v>
      </c>
      <c r="CX34">
        <f t="shared" si="40"/>
        <v>0</v>
      </c>
      <c r="CY34">
        <f t="shared" si="41"/>
        <v>0</v>
      </c>
      <c r="CZ34">
        <f t="shared" si="42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1009</v>
      </c>
      <c r="DV34" t="s">
        <v>49</v>
      </c>
      <c r="DW34" t="s">
        <v>49</v>
      </c>
      <c r="DX34">
        <v>1</v>
      </c>
      <c r="EE34">
        <v>33645457</v>
      </c>
      <c r="EF34">
        <v>1</v>
      </c>
      <c r="EG34" t="s">
        <v>20</v>
      </c>
      <c r="EH34">
        <v>0</v>
      </c>
      <c r="EI34" t="s">
        <v>3</v>
      </c>
      <c r="EJ34">
        <v>4</v>
      </c>
      <c r="EK34">
        <v>0</v>
      </c>
      <c r="EL34" t="s">
        <v>21</v>
      </c>
      <c r="EM34" t="s">
        <v>22</v>
      </c>
      <c r="EO34" t="s">
        <v>3</v>
      </c>
      <c r="EQ34">
        <v>32768</v>
      </c>
      <c r="ER34">
        <v>3.74</v>
      </c>
      <c r="ES34">
        <v>3.74</v>
      </c>
      <c r="ET34">
        <v>0</v>
      </c>
      <c r="EU34">
        <v>0</v>
      </c>
      <c r="EV34">
        <v>0</v>
      </c>
      <c r="EW34">
        <v>0</v>
      </c>
      <c r="EX34">
        <v>0</v>
      </c>
      <c r="FQ34">
        <v>0</v>
      </c>
      <c r="FR34">
        <f t="shared" si="43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-1979446105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4"/>
        <v>0</v>
      </c>
      <c r="GM34">
        <f t="shared" si="45"/>
        <v>-945.47</v>
      </c>
      <c r="GN34">
        <f t="shared" si="46"/>
        <v>0</v>
      </c>
      <c r="GO34">
        <f t="shared" si="47"/>
        <v>0</v>
      </c>
      <c r="GP34">
        <f t="shared" si="48"/>
        <v>-945.47</v>
      </c>
      <c r="GR34">
        <v>0</v>
      </c>
      <c r="GS34">
        <v>3</v>
      </c>
      <c r="GT34">
        <v>0</v>
      </c>
      <c r="GU34" t="s">
        <v>3</v>
      </c>
      <c r="GV34">
        <f t="shared" si="49"/>
        <v>0</v>
      </c>
      <c r="GW34">
        <v>1</v>
      </c>
      <c r="GX34">
        <f t="shared" si="50"/>
        <v>0</v>
      </c>
      <c r="HA34">
        <v>0</v>
      </c>
      <c r="HB34">
        <v>0</v>
      </c>
      <c r="IK34">
        <v>0</v>
      </c>
    </row>
    <row r="35" spans="1:245" x14ac:dyDescent="0.2">
      <c r="A35">
        <v>18</v>
      </c>
      <c r="B35">
        <v>1</v>
      </c>
      <c r="C35">
        <v>15</v>
      </c>
      <c r="E35" t="s">
        <v>51</v>
      </c>
      <c r="F35" t="s">
        <v>52</v>
      </c>
      <c r="G35" t="s">
        <v>53</v>
      </c>
      <c r="H35" t="s">
        <v>49</v>
      </c>
      <c r="I35">
        <f>I33*J35</f>
        <v>158</v>
      </c>
      <c r="J35">
        <v>20</v>
      </c>
      <c r="O35">
        <f t="shared" si="21"/>
        <v>521.4</v>
      </c>
      <c r="P35">
        <f t="shared" si="22"/>
        <v>521.4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0"/>
        <v>0</v>
      </c>
      <c r="AA35">
        <v>35064013</v>
      </c>
      <c r="AB35">
        <f t="shared" si="31"/>
        <v>3.3</v>
      </c>
      <c r="AC35">
        <f>ROUND((ES35),2)</f>
        <v>3.3</v>
      </c>
      <c r="AD35">
        <f>ROUND((((ET35)-(EU35))+AE35),2)</f>
        <v>0</v>
      </c>
      <c r="AE35">
        <f>ROUND((EU35),2)</f>
        <v>0</v>
      </c>
      <c r="AF35">
        <f>ROUND((EV35),2)</f>
        <v>0</v>
      </c>
      <c r="AG35">
        <f t="shared" si="32"/>
        <v>0</v>
      </c>
      <c r="AH35">
        <f>(EW35)</f>
        <v>0</v>
      </c>
      <c r="AI35">
        <f>(EX35)</f>
        <v>0</v>
      </c>
      <c r="AJ35">
        <f t="shared" si="33"/>
        <v>0</v>
      </c>
      <c r="AK35">
        <v>3.3</v>
      </c>
      <c r="AL35">
        <v>3.3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54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4"/>
        <v>521.4</v>
      </c>
      <c r="CQ35">
        <f t="shared" si="35"/>
        <v>3.3</v>
      </c>
      <c r="CR35">
        <f>((((ET35)*BB35-(EU35)*BS35)+AE35*BS35)*AV35)</f>
        <v>0</v>
      </c>
      <c r="CS35">
        <f t="shared" si="36"/>
        <v>0</v>
      </c>
      <c r="CT35">
        <f t="shared" si="37"/>
        <v>0</v>
      </c>
      <c r="CU35">
        <f t="shared" si="38"/>
        <v>0</v>
      </c>
      <c r="CV35">
        <f t="shared" si="39"/>
        <v>0</v>
      </c>
      <c r="CW35">
        <f t="shared" si="40"/>
        <v>0</v>
      </c>
      <c r="CX35">
        <f t="shared" si="40"/>
        <v>0</v>
      </c>
      <c r="CY35">
        <f t="shared" si="41"/>
        <v>0</v>
      </c>
      <c r="CZ35">
        <f t="shared" si="42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1009</v>
      </c>
      <c r="DV35" t="s">
        <v>49</v>
      </c>
      <c r="DW35" t="s">
        <v>49</v>
      </c>
      <c r="DX35">
        <v>1</v>
      </c>
      <c r="EE35">
        <v>33645457</v>
      </c>
      <c r="EF35">
        <v>1</v>
      </c>
      <c r="EG35" t="s">
        <v>20</v>
      </c>
      <c r="EH35">
        <v>0</v>
      </c>
      <c r="EI35" t="s">
        <v>3</v>
      </c>
      <c r="EJ35">
        <v>4</v>
      </c>
      <c r="EK35">
        <v>0</v>
      </c>
      <c r="EL35" t="s">
        <v>21</v>
      </c>
      <c r="EM35" t="s">
        <v>22</v>
      </c>
      <c r="EO35" t="s">
        <v>3</v>
      </c>
      <c r="EQ35">
        <v>0</v>
      </c>
      <c r="ER35">
        <v>3.3</v>
      </c>
      <c r="ES35">
        <v>3.3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43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-21584326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44"/>
        <v>0</v>
      </c>
      <c r="GM35">
        <f t="shared" si="45"/>
        <v>521.4</v>
      </c>
      <c r="GN35">
        <f t="shared" si="46"/>
        <v>0</v>
      </c>
      <c r="GO35">
        <f t="shared" si="47"/>
        <v>0</v>
      </c>
      <c r="GP35">
        <f t="shared" si="48"/>
        <v>521.4</v>
      </c>
      <c r="GR35">
        <v>0</v>
      </c>
      <c r="GS35">
        <v>3</v>
      </c>
      <c r="GT35">
        <v>0</v>
      </c>
      <c r="GU35" t="s">
        <v>3</v>
      </c>
      <c r="GV35">
        <f t="shared" si="49"/>
        <v>0</v>
      </c>
      <c r="GW35">
        <v>1</v>
      </c>
      <c r="GX35">
        <f t="shared" si="50"/>
        <v>0</v>
      </c>
      <c r="HA35">
        <v>0</v>
      </c>
      <c r="HB35">
        <v>0</v>
      </c>
      <c r="IK35">
        <v>0</v>
      </c>
    </row>
    <row r="37" spans="1:245" x14ac:dyDescent="0.2">
      <c r="A37" s="2">
        <v>51</v>
      </c>
      <c r="B37" s="2">
        <f>B24</f>
        <v>1</v>
      </c>
      <c r="C37" s="2">
        <f>A24</f>
        <v>4</v>
      </c>
      <c r="D37" s="2">
        <f>ROW(A24)</f>
        <v>24</v>
      </c>
      <c r="E37" s="2"/>
      <c r="F37" s="2" t="str">
        <f>IF(F24&lt;&gt;"",F24,"")</f>
        <v>Новый раздел</v>
      </c>
      <c r="G37" s="2" t="str">
        <f>IF(G24&lt;&gt;"",G24,"")</f>
        <v>Апрель</v>
      </c>
      <c r="H37" s="2">
        <v>0</v>
      </c>
      <c r="I37" s="2"/>
      <c r="J37" s="2"/>
      <c r="K37" s="2"/>
      <c r="L37" s="2"/>
      <c r="M37" s="2"/>
      <c r="N37" s="2"/>
      <c r="O37" s="2">
        <f t="shared" ref="O37:T37" si="51">ROUND(AB37,2)</f>
        <v>6447.1</v>
      </c>
      <c r="P37" s="2">
        <f t="shared" si="51"/>
        <v>876.38</v>
      </c>
      <c r="Q37" s="2">
        <f t="shared" si="51"/>
        <v>1164.58</v>
      </c>
      <c r="R37" s="2">
        <f t="shared" si="51"/>
        <v>226.15</v>
      </c>
      <c r="S37" s="2">
        <f t="shared" si="51"/>
        <v>4406.1400000000003</v>
      </c>
      <c r="T37" s="2">
        <f t="shared" si="51"/>
        <v>0</v>
      </c>
      <c r="U37" s="2">
        <f>AH37</f>
        <v>28.462000000000003</v>
      </c>
      <c r="V37" s="2">
        <f>AI37</f>
        <v>0</v>
      </c>
      <c r="W37" s="2">
        <f>ROUND(AJ37,2)</f>
        <v>0</v>
      </c>
      <c r="X37" s="2">
        <f>ROUND(AK37,2)</f>
        <v>3084.3</v>
      </c>
      <c r="Y37" s="2">
        <f>ROUND(AL37,2)</f>
        <v>440.62</v>
      </c>
      <c r="Z37" s="2"/>
      <c r="AA37" s="2"/>
      <c r="AB37" s="2">
        <f>ROUND(SUMIF(AA28:AA35,"=35064013",O28:O35),2)</f>
        <v>6447.1</v>
      </c>
      <c r="AC37" s="2">
        <f>ROUND(SUMIF(AA28:AA35,"=35064013",P28:P35),2)</f>
        <v>876.38</v>
      </c>
      <c r="AD37" s="2">
        <f>ROUND(SUMIF(AA28:AA35,"=35064013",Q28:Q35),2)</f>
        <v>1164.58</v>
      </c>
      <c r="AE37" s="2">
        <f>ROUND(SUMIF(AA28:AA35,"=35064013",R28:R35),2)</f>
        <v>226.15</v>
      </c>
      <c r="AF37" s="2">
        <f>ROUND(SUMIF(AA28:AA35,"=35064013",S28:S35),2)</f>
        <v>4406.1400000000003</v>
      </c>
      <c r="AG37" s="2">
        <f>ROUND(SUMIF(AA28:AA35,"=35064013",T28:T35),2)</f>
        <v>0</v>
      </c>
      <c r="AH37" s="2">
        <f>SUMIF(AA28:AA35,"=35064013",U28:U35)</f>
        <v>28.462000000000003</v>
      </c>
      <c r="AI37" s="2">
        <f>SUMIF(AA28:AA35,"=35064013",V28:V35)</f>
        <v>0</v>
      </c>
      <c r="AJ37" s="2">
        <f>ROUND(SUMIF(AA28:AA35,"=35064013",W28:W35),2)</f>
        <v>0</v>
      </c>
      <c r="AK37" s="2">
        <f>ROUND(SUMIF(AA28:AA35,"=35064013",X28:X35),2)</f>
        <v>3084.3</v>
      </c>
      <c r="AL37" s="2">
        <f>ROUND(SUMIF(AA28:AA35,"=35064013",Y28:Y35),2)</f>
        <v>440.62</v>
      </c>
      <c r="AM37" s="2"/>
      <c r="AN37" s="2"/>
      <c r="AO37" s="2">
        <f t="shared" ref="AO37:BC37" si="52">ROUND(BX37,2)</f>
        <v>0</v>
      </c>
      <c r="AP37" s="2">
        <f t="shared" si="52"/>
        <v>0</v>
      </c>
      <c r="AQ37" s="2">
        <f t="shared" si="52"/>
        <v>0</v>
      </c>
      <c r="AR37" s="2">
        <f t="shared" si="52"/>
        <v>10216.26</v>
      </c>
      <c r="AS37" s="2">
        <f t="shared" si="52"/>
        <v>0</v>
      </c>
      <c r="AT37" s="2">
        <f t="shared" si="52"/>
        <v>0</v>
      </c>
      <c r="AU37" s="2">
        <f t="shared" si="52"/>
        <v>10216.26</v>
      </c>
      <c r="AV37" s="2">
        <f t="shared" si="52"/>
        <v>876.38</v>
      </c>
      <c r="AW37" s="2">
        <f t="shared" si="52"/>
        <v>876.38</v>
      </c>
      <c r="AX37" s="2">
        <f t="shared" si="52"/>
        <v>0</v>
      </c>
      <c r="AY37" s="2">
        <f t="shared" si="52"/>
        <v>876.38</v>
      </c>
      <c r="AZ37" s="2">
        <f t="shared" si="52"/>
        <v>0</v>
      </c>
      <c r="BA37" s="2">
        <f t="shared" si="52"/>
        <v>0</v>
      </c>
      <c r="BB37" s="2">
        <f t="shared" si="52"/>
        <v>0</v>
      </c>
      <c r="BC37" s="2">
        <f t="shared" si="52"/>
        <v>0</v>
      </c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>
        <f>ROUND(SUMIF(AA28:AA35,"=35064013",FQ28:FQ35),2)</f>
        <v>0</v>
      </c>
      <c r="BY37" s="2">
        <f>ROUND(SUMIF(AA28:AA35,"=35064013",FR28:FR35),2)</f>
        <v>0</v>
      </c>
      <c r="BZ37" s="2">
        <f>ROUND(SUMIF(AA28:AA35,"=35064013",GL28:GL35),2)</f>
        <v>0</v>
      </c>
      <c r="CA37" s="2">
        <f>ROUND(SUMIF(AA28:AA35,"=35064013",GM28:GM35),2)</f>
        <v>10216.26</v>
      </c>
      <c r="CB37" s="2">
        <f>ROUND(SUMIF(AA28:AA35,"=35064013",GN28:GN35),2)</f>
        <v>0</v>
      </c>
      <c r="CC37" s="2">
        <f>ROUND(SUMIF(AA28:AA35,"=35064013",GO28:GO35),2)</f>
        <v>0</v>
      </c>
      <c r="CD37" s="2">
        <f>ROUND(SUMIF(AA28:AA35,"=35064013",GP28:GP35),2)</f>
        <v>10216.26</v>
      </c>
      <c r="CE37" s="2">
        <f>AC37-BX37</f>
        <v>876.38</v>
      </c>
      <c r="CF37" s="2">
        <f>AC37-BY37</f>
        <v>876.38</v>
      </c>
      <c r="CG37" s="2">
        <f>BX37-BZ37</f>
        <v>0</v>
      </c>
      <c r="CH37" s="2">
        <f>AC37-BX37-BY37+BZ37</f>
        <v>876.38</v>
      </c>
      <c r="CI37" s="2">
        <f>BY37-BZ37</f>
        <v>0</v>
      </c>
      <c r="CJ37" s="2">
        <f>ROUND(SUMIF(AA28:AA35,"=35064013",GX28:GX35),2)</f>
        <v>0</v>
      </c>
      <c r="CK37" s="2">
        <f>ROUND(SUMIF(AA28:AA35,"=35064013",GY28:GY35),2)</f>
        <v>0</v>
      </c>
      <c r="CL37" s="2">
        <f>ROUND(SUMIF(AA28:AA35,"=35064013",GZ28:GZ35),2)</f>
        <v>0</v>
      </c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>
        <v>0</v>
      </c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201</v>
      </c>
      <c r="F39" s="4">
        <f>ROUND(Source!O37,O39)</f>
        <v>6447.1</v>
      </c>
      <c r="G39" s="4" t="s">
        <v>55</v>
      </c>
      <c r="H39" s="4" t="s">
        <v>56</v>
      </c>
      <c r="I39" s="4"/>
      <c r="J39" s="4"/>
      <c r="K39" s="4">
        <v>201</v>
      </c>
      <c r="L39" s="4">
        <v>1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202</v>
      </c>
      <c r="F40" s="4">
        <f>ROUND(Source!P37,O40)</f>
        <v>876.38</v>
      </c>
      <c r="G40" s="4" t="s">
        <v>57</v>
      </c>
      <c r="H40" s="4" t="s">
        <v>58</v>
      </c>
      <c r="I40" s="4"/>
      <c r="J40" s="4"/>
      <c r="K40" s="4">
        <v>202</v>
      </c>
      <c r="L40" s="4">
        <v>2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222</v>
      </c>
      <c r="F41" s="4">
        <f>ROUND(Source!AO37,O41)</f>
        <v>0</v>
      </c>
      <c r="G41" s="4" t="s">
        <v>59</v>
      </c>
      <c r="H41" s="4" t="s">
        <v>60</v>
      </c>
      <c r="I41" s="4"/>
      <c r="J41" s="4"/>
      <c r="K41" s="4">
        <v>222</v>
      </c>
      <c r="L41" s="4">
        <v>3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225</v>
      </c>
      <c r="F42" s="4">
        <f>ROUND(Source!AV37,O42)</f>
        <v>876.38</v>
      </c>
      <c r="G42" s="4" t="s">
        <v>61</v>
      </c>
      <c r="H42" s="4" t="s">
        <v>62</v>
      </c>
      <c r="I42" s="4"/>
      <c r="J42" s="4"/>
      <c r="K42" s="4">
        <v>225</v>
      </c>
      <c r="L42" s="4">
        <v>4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226</v>
      </c>
      <c r="F43" s="4">
        <f>ROUND(Source!AW37,O43)</f>
        <v>876.38</v>
      </c>
      <c r="G43" s="4" t="s">
        <v>63</v>
      </c>
      <c r="H43" s="4" t="s">
        <v>64</v>
      </c>
      <c r="I43" s="4"/>
      <c r="J43" s="4"/>
      <c r="K43" s="4">
        <v>226</v>
      </c>
      <c r="L43" s="4">
        <v>5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227</v>
      </c>
      <c r="F44" s="4">
        <f>ROUND(Source!AX37,O44)</f>
        <v>0</v>
      </c>
      <c r="G44" s="4" t="s">
        <v>65</v>
      </c>
      <c r="H44" s="4" t="s">
        <v>66</v>
      </c>
      <c r="I44" s="4"/>
      <c r="J44" s="4"/>
      <c r="K44" s="4">
        <v>227</v>
      </c>
      <c r="L44" s="4">
        <v>6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228</v>
      </c>
      <c r="F45" s="4">
        <f>ROUND(Source!AY37,O45)</f>
        <v>876.38</v>
      </c>
      <c r="G45" s="4" t="s">
        <v>67</v>
      </c>
      <c r="H45" s="4" t="s">
        <v>68</v>
      </c>
      <c r="I45" s="4"/>
      <c r="J45" s="4"/>
      <c r="K45" s="4">
        <v>228</v>
      </c>
      <c r="L45" s="4">
        <v>7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216</v>
      </c>
      <c r="F46" s="4">
        <f>ROUND(Source!AP37,O46)</f>
        <v>0</v>
      </c>
      <c r="G46" s="4" t="s">
        <v>69</v>
      </c>
      <c r="H46" s="4" t="s">
        <v>70</v>
      </c>
      <c r="I46" s="4"/>
      <c r="J46" s="4"/>
      <c r="K46" s="4">
        <v>216</v>
      </c>
      <c r="L46" s="4">
        <v>8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223</v>
      </c>
      <c r="F47" s="4">
        <f>ROUND(Source!AQ37,O47)</f>
        <v>0</v>
      </c>
      <c r="G47" s="4" t="s">
        <v>71</v>
      </c>
      <c r="H47" s="4" t="s">
        <v>72</v>
      </c>
      <c r="I47" s="4"/>
      <c r="J47" s="4"/>
      <c r="K47" s="4">
        <v>223</v>
      </c>
      <c r="L47" s="4">
        <v>9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229</v>
      </c>
      <c r="F48" s="4">
        <f>ROUND(Source!AZ37,O48)</f>
        <v>0</v>
      </c>
      <c r="G48" s="4" t="s">
        <v>73</v>
      </c>
      <c r="H48" s="4" t="s">
        <v>74</v>
      </c>
      <c r="I48" s="4"/>
      <c r="J48" s="4"/>
      <c r="K48" s="4">
        <v>229</v>
      </c>
      <c r="L48" s="4">
        <v>10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203</v>
      </c>
      <c r="F49" s="4">
        <f>ROUND(Source!Q37,O49)</f>
        <v>1164.58</v>
      </c>
      <c r="G49" s="4" t="s">
        <v>75</v>
      </c>
      <c r="H49" s="4" t="s">
        <v>76</v>
      </c>
      <c r="I49" s="4"/>
      <c r="J49" s="4"/>
      <c r="K49" s="4">
        <v>203</v>
      </c>
      <c r="L49" s="4">
        <v>11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231</v>
      </c>
      <c r="F50" s="4">
        <f>ROUND(Source!BB37,O50)</f>
        <v>0</v>
      </c>
      <c r="G50" s="4" t="s">
        <v>77</v>
      </c>
      <c r="H50" s="4" t="s">
        <v>78</v>
      </c>
      <c r="I50" s="4"/>
      <c r="J50" s="4"/>
      <c r="K50" s="4">
        <v>231</v>
      </c>
      <c r="L50" s="4">
        <v>12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204</v>
      </c>
      <c r="F51" s="4">
        <f>ROUND(Source!R37,O51)</f>
        <v>226.15</v>
      </c>
      <c r="G51" s="4" t="s">
        <v>79</v>
      </c>
      <c r="H51" s="4" t="s">
        <v>80</v>
      </c>
      <c r="I51" s="4"/>
      <c r="J51" s="4"/>
      <c r="K51" s="4">
        <v>204</v>
      </c>
      <c r="L51" s="4">
        <v>13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205</v>
      </c>
      <c r="F52" s="4">
        <f>ROUND(Source!S37,O52)</f>
        <v>4406.1400000000003</v>
      </c>
      <c r="G52" s="4" t="s">
        <v>81</v>
      </c>
      <c r="H52" s="4" t="s">
        <v>82</v>
      </c>
      <c r="I52" s="4"/>
      <c r="J52" s="4"/>
      <c r="K52" s="4">
        <v>205</v>
      </c>
      <c r="L52" s="4">
        <v>14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232</v>
      </c>
      <c r="F53" s="4">
        <f>ROUND(Source!BC37,O53)</f>
        <v>0</v>
      </c>
      <c r="G53" s="4" t="s">
        <v>83</v>
      </c>
      <c r="H53" s="4" t="s">
        <v>84</v>
      </c>
      <c r="I53" s="4"/>
      <c r="J53" s="4"/>
      <c r="K53" s="4">
        <v>232</v>
      </c>
      <c r="L53" s="4">
        <v>15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214</v>
      </c>
      <c r="F54" s="4">
        <f>ROUND(Source!AS37,O54)</f>
        <v>0</v>
      </c>
      <c r="G54" s="4" t="s">
        <v>85</v>
      </c>
      <c r="H54" s="4" t="s">
        <v>86</v>
      </c>
      <c r="I54" s="4"/>
      <c r="J54" s="4"/>
      <c r="K54" s="4">
        <v>214</v>
      </c>
      <c r="L54" s="4">
        <v>16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215</v>
      </c>
      <c r="F55" s="4">
        <f>ROUND(Source!AT37,O55)</f>
        <v>0</v>
      </c>
      <c r="G55" s="4" t="s">
        <v>87</v>
      </c>
      <c r="H55" s="4" t="s">
        <v>88</v>
      </c>
      <c r="I55" s="4"/>
      <c r="J55" s="4"/>
      <c r="K55" s="4">
        <v>215</v>
      </c>
      <c r="L55" s="4">
        <v>17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217</v>
      </c>
      <c r="F56" s="4">
        <f>ROUND(Source!AU37,O56)</f>
        <v>10216.26</v>
      </c>
      <c r="G56" s="4" t="s">
        <v>89</v>
      </c>
      <c r="H56" s="4" t="s">
        <v>90</v>
      </c>
      <c r="I56" s="4"/>
      <c r="J56" s="4"/>
      <c r="K56" s="4">
        <v>217</v>
      </c>
      <c r="L56" s="4">
        <v>18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230</v>
      </c>
      <c r="F57" s="4">
        <f>ROUND(Source!BA37,O57)</f>
        <v>0</v>
      </c>
      <c r="G57" s="4" t="s">
        <v>91</v>
      </c>
      <c r="H57" s="4" t="s">
        <v>92</v>
      </c>
      <c r="I57" s="4"/>
      <c r="J57" s="4"/>
      <c r="K57" s="4">
        <v>230</v>
      </c>
      <c r="L57" s="4">
        <v>19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206</v>
      </c>
      <c r="F58" s="4">
        <f>ROUND(Source!T37,O58)</f>
        <v>0</v>
      </c>
      <c r="G58" s="4" t="s">
        <v>93</v>
      </c>
      <c r="H58" s="4" t="s">
        <v>94</v>
      </c>
      <c r="I58" s="4"/>
      <c r="J58" s="4"/>
      <c r="K58" s="4">
        <v>206</v>
      </c>
      <c r="L58" s="4">
        <v>20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207</v>
      </c>
      <c r="F59" s="4">
        <f>Source!U37</f>
        <v>28.462000000000003</v>
      </c>
      <c r="G59" s="4" t="s">
        <v>95</v>
      </c>
      <c r="H59" s="4" t="s">
        <v>96</v>
      </c>
      <c r="I59" s="4"/>
      <c r="J59" s="4"/>
      <c r="K59" s="4">
        <v>207</v>
      </c>
      <c r="L59" s="4">
        <v>21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208</v>
      </c>
      <c r="F60" s="4">
        <f>Source!V37</f>
        <v>0</v>
      </c>
      <c r="G60" s="4" t="s">
        <v>97</v>
      </c>
      <c r="H60" s="4" t="s">
        <v>98</v>
      </c>
      <c r="I60" s="4"/>
      <c r="J60" s="4"/>
      <c r="K60" s="4">
        <v>208</v>
      </c>
      <c r="L60" s="4">
        <v>22</v>
      </c>
      <c r="M60" s="4">
        <v>3</v>
      </c>
      <c r="N60" s="4" t="s">
        <v>3</v>
      </c>
      <c r="O60" s="4">
        <v>-1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209</v>
      </c>
      <c r="F61" s="4">
        <f>ROUND(Source!W37,O61)</f>
        <v>0</v>
      </c>
      <c r="G61" s="4" t="s">
        <v>99</v>
      </c>
      <c r="H61" s="4" t="s">
        <v>100</v>
      </c>
      <c r="I61" s="4"/>
      <c r="J61" s="4"/>
      <c r="K61" s="4">
        <v>209</v>
      </c>
      <c r="L61" s="4">
        <v>23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210</v>
      </c>
      <c r="F62" s="4">
        <f>ROUND(Source!X37,O62)</f>
        <v>3084.3</v>
      </c>
      <c r="G62" s="4" t="s">
        <v>101</v>
      </c>
      <c r="H62" s="4" t="s">
        <v>102</v>
      </c>
      <c r="I62" s="4"/>
      <c r="J62" s="4"/>
      <c r="K62" s="4">
        <v>210</v>
      </c>
      <c r="L62" s="4">
        <v>24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211</v>
      </c>
      <c r="F63" s="4">
        <f>ROUND(Source!Y37,O63)</f>
        <v>440.62</v>
      </c>
      <c r="G63" s="4" t="s">
        <v>103</v>
      </c>
      <c r="H63" s="4" t="s">
        <v>104</v>
      </c>
      <c r="I63" s="4"/>
      <c r="J63" s="4"/>
      <c r="K63" s="4">
        <v>211</v>
      </c>
      <c r="L63" s="4">
        <v>25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224</v>
      </c>
      <c r="F64" s="4">
        <f>ROUND(Source!AR37,O64)</f>
        <v>10216.26</v>
      </c>
      <c r="G64" s="4" t="s">
        <v>105</v>
      </c>
      <c r="H64" s="4" t="s">
        <v>106</v>
      </c>
      <c r="I64" s="4"/>
      <c r="J64" s="4"/>
      <c r="K64" s="4">
        <v>224</v>
      </c>
      <c r="L64" s="4">
        <v>26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6" spans="1:245" x14ac:dyDescent="0.2">
      <c r="A66" s="1">
        <v>4</v>
      </c>
      <c r="B66" s="1">
        <v>1</v>
      </c>
      <c r="C66" s="1"/>
      <c r="D66" s="1">
        <f>ROW(A78)</f>
        <v>78</v>
      </c>
      <c r="E66" s="1"/>
      <c r="F66" s="1" t="s">
        <v>12</v>
      </c>
      <c r="G66" s="1" t="s">
        <v>107</v>
      </c>
      <c r="H66" s="1" t="s">
        <v>3</v>
      </c>
      <c r="I66" s="1">
        <v>0</v>
      </c>
      <c r="J66" s="1"/>
      <c r="K66" s="1">
        <v>-1</v>
      </c>
      <c r="L66" s="1"/>
      <c r="M66" s="1"/>
      <c r="N66" s="1"/>
      <c r="O66" s="1"/>
      <c r="P66" s="1"/>
      <c r="Q66" s="1"/>
      <c r="R66" s="1"/>
      <c r="S66" s="1"/>
      <c r="T66" s="1"/>
      <c r="U66" s="1" t="s">
        <v>3</v>
      </c>
      <c r="V66" s="1">
        <v>0</v>
      </c>
      <c r="W66" s="1"/>
      <c r="X66" s="1"/>
      <c r="Y66" s="1"/>
      <c r="Z66" s="1"/>
      <c r="AA66" s="1"/>
      <c r="AB66" s="1" t="s">
        <v>3</v>
      </c>
      <c r="AC66" s="1" t="s">
        <v>3</v>
      </c>
      <c r="AD66" s="1" t="s">
        <v>3</v>
      </c>
      <c r="AE66" s="1" t="s">
        <v>3</v>
      </c>
      <c r="AF66" s="1" t="s">
        <v>3</v>
      </c>
      <c r="AG66" s="1" t="s">
        <v>3</v>
      </c>
      <c r="AH66" s="1"/>
      <c r="AI66" s="1"/>
      <c r="AJ66" s="1"/>
      <c r="AK66" s="1"/>
      <c r="AL66" s="1"/>
      <c r="AM66" s="1"/>
      <c r="AN66" s="1"/>
      <c r="AO66" s="1"/>
      <c r="AP66" s="1" t="s">
        <v>3</v>
      </c>
      <c r="AQ66" s="1" t="s">
        <v>3</v>
      </c>
      <c r="AR66" s="1" t="s">
        <v>3</v>
      </c>
      <c r="AS66" s="1"/>
      <c r="AT66" s="1"/>
      <c r="AU66" s="1"/>
      <c r="AV66" s="1"/>
      <c r="AW66" s="1"/>
      <c r="AX66" s="1"/>
      <c r="AY66" s="1"/>
      <c r="AZ66" s="1" t="s">
        <v>3</v>
      </c>
      <c r="BA66" s="1"/>
      <c r="BB66" s="1" t="s">
        <v>3</v>
      </c>
      <c r="BC66" s="1" t="s">
        <v>3</v>
      </c>
      <c r="BD66" s="1" t="s">
        <v>3</v>
      </c>
      <c r="BE66" s="1" t="s">
        <v>3</v>
      </c>
      <c r="BF66" s="1" t="s">
        <v>3</v>
      </c>
      <c r="BG66" s="1" t="s">
        <v>3</v>
      </c>
      <c r="BH66" s="1" t="s">
        <v>3</v>
      </c>
      <c r="BI66" s="1" t="s">
        <v>3</v>
      </c>
      <c r="BJ66" s="1" t="s">
        <v>3</v>
      </c>
      <c r="BK66" s="1" t="s">
        <v>3</v>
      </c>
      <c r="BL66" s="1" t="s">
        <v>3</v>
      </c>
      <c r="BM66" s="1" t="s">
        <v>3</v>
      </c>
      <c r="BN66" s="1" t="s">
        <v>3</v>
      </c>
      <c r="BO66" s="1" t="s">
        <v>3</v>
      </c>
      <c r="BP66" s="1" t="s">
        <v>3</v>
      </c>
      <c r="BQ66" s="1"/>
      <c r="BR66" s="1"/>
      <c r="BS66" s="1"/>
      <c r="BT66" s="1"/>
      <c r="BU66" s="1"/>
      <c r="BV66" s="1"/>
      <c r="BW66" s="1"/>
      <c r="BX66" s="1">
        <v>0</v>
      </c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>
        <v>0</v>
      </c>
    </row>
    <row r="68" spans="1:245" x14ac:dyDescent="0.2">
      <c r="A68" s="2">
        <v>52</v>
      </c>
      <c r="B68" s="2">
        <f t="shared" ref="B68:G68" si="53">B78</f>
        <v>1</v>
      </c>
      <c r="C68" s="2">
        <f t="shared" si="53"/>
        <v>4</v>
      </c>
      <c r="D68" s="2">
        <f t="shared" si="53"/>
        <v>66</v>
      </c>
      <c r="E68" s="2">
        <f t="shared" si="53"/>
        <v>0</v>
      </c>
      <c r="F68" s="2" t="str">
        <f t="shared" si="53"/>
        <v>Новый раздел</v>
      </c>
      <c r="G68" s="2" t="str">
        <f t="shared" si="53"/>
        <v>Май</v>
      </c>
      <c r="H68" s="2"/>
      <c r="I68" s="2"/>
      <c r="J68" s="2"/>
      <c r="K68" s="2"/>
      <c r="L68" s="2"/>
      <c r="M68" s="2"/>
      <c r="N68" s="2"/>
      <c r="O68" s="2">
        <f t="shared" ref="O68:AT68" si="54">O78</f>
        <v>5762.69</v>
      </c>
      <c r="P68" s="2">
        <f t="shared" si="54"/>
        <v>146.77000000000001</v>
      </c>
      <c r="Q68" s="2">
        <f t="shared" si="54"/>
        <v>1743.99</v>
      </c>
      <c r="R68" s="2">
        <f t="shared" si="54"/>
        <v>416.54</v>
      </c>
      <c r="S68" s="2">
        <f t="shared" si="54"/>
        <v>3871.93</v>
      </c>
      <c r="T68" s="2">
        <f t="shared" si="54"/>
        <v>0</v>
      </c>
      <c r="U68" s="2">
        <f t="shared" si="54"/>
        <v>25.242000000000001</v>
      </c>
      <c r="V68" s="2">
        <f t="shared" si="54"/>
        <v>0</v>
      </c>
      <c r="W68" s="2">
        <f t="shared" si="54"/>
        <v>0</v>
      </c>
      <c r="X68" s="2">
        <f t="shared" si="54"/>
        <v>2710.35</v>
      </c>
      <c r="Y68" s="2">
        <f t="shared" si="54"/>
        <v>387.2</v>
      </c>
      <c r="Z68" s="2">
        <f t="shared" si="54"/>
        <v>0</v>
      </c>
      <c r="AA68" s="2">
        <f t="shared" si="54"/>
        <v>0</v>
      </c>
      <c r="AB68" s="2">
        <f t="shared" si="54"/>
        <v>5762.69</v>
      </c>
      <c r="AC68" s="2">
        <f t="shared" si="54"/>
        <v>146.77000000000001</v>
      </c>
      <c r="AD68" s="2">
        <f t="shared" si="54"/>
        <v>1743.99</v>
      </c>
      <c r="AE68" s="2">
        <f t="shared" si="54"/>
        <v>416.54</v>
      </c>
      <c r="AF68" s="2">
        <f t="shared" si="54"/>
        <v>3871.93</v>
      </c>
      <c r="AG68" s="2">
        <f t="shared" si="54"/>
        <v>0</v>
      </c>
      <c r="AH68" s="2">
        <f t="shared" si="54"/>
        <v>25.242000000000001</v>
      </c>
      <c r="AI68" s="2">
        <f t="shared" si="54"/>
        <v>0</v>
      </c>
      <c r="AJ68" s="2">
        <f t="shared" si="54"/>
        <v>0</v>
      </c>
      <c r="AK68" s="2">
        <f t="shared" si="54"/>
        <v>2710.35</v>
      </c>
      <c r="AL68" s="2">
        <f t="shared" si="54"/>
        <v>387.2</v>
      </c>
      <c r="AM68" s="2">
        <f t="shared" si="54"/>
        <v>0</v>
      </c>
      <c r="AN68" s="2">
        <f t="shared" si="54"/>
        <v>0</v>
      </c>
      <c r="AO68" s="2">
        <f t="shared" si="54"/>
        <v>0</v>
      </c>
      <c r="AP68" s="2">
        <f t="shared" si="54"/>
        <v>0</v>
      </c>
      <c r="AQ68" s="2">
        <f t="shared" si="54"/>
        <v>0</v>
      </c>
      <c r="AR68" s="2">
        <f t="shared" si="54"/>
        <v>9310.11</v>
      </c>
      <c r="AS68" s="2">
        <f t="shared" si="54"/>
        <v>0</v>
      </c>
      <c r="AT68" s="2">
        <f t="shared" si="54"/>
        <v>0</v>
      </c>
      <c r="AU68" s="2">
        <f t="shared" ref="AU68:BZ68" si="55">AU78</f>
        <v>9310.11</v>
      </c>
      <c r="AV68" s="2">
        <f t="shared" si="55"/>
        <v>146.77000000000001</v>
      </c>
      <c r="AW68" s="2">
        <f t="shared" si="55"/>
        <v>146.77000000000001</v>
      </c>
      <c r="AX68" s="2">
        <f t="shared" si="55"/>
        <v>0</v>
      </c>
      <c r="AY68" s="2">
        <f t="shared" si="55"/>
        <v>146.77000000000001</v>
      </c>
      <c r="AZ68" s="2">
        <f t="shared" si="55"/>
        <v>0</v>
      </c>
      <c r="BA68" s="2">
        <f t="shared" si="55"/>
        <v>0</v>
      </c>
      <c r="BB68" s="2">
        <f t="shared" si="55"/>
        <v>0</v>
      </c>
      <c r="BC68" s="2">
        <f t="shared" si="55"/>
        <v>0</v>
      </c>
      <c r="BD68" s="2">
        <f t="shared" si="55"/>
        <v>0</v>
      </c>
      <c r="BE68" s="2">
        <f t="shared" si="55"/>
        <v>0</v>
      </c>
      <c r="BF68" s="2">
        <f t="shared" si="55"/>
        <v>0</v>
      </c>
      <c r="BG68" s="2">
        <f t="shared" si="55"/>
        <v>0</v>
      </c>
      <c r="BH68" s="2">
        <f t="shared" si="55"/>
        <v>0</v>
      </c>
      <c r="BI68" s="2">
        <f t="shared" si="55"/>
        <v>0</v>
      </c>
      <c r="BJ68" s="2">
        <f t="shared" si="55"/>
        <v>0</v>
      </c>
      <c r="BK68" s="2">
        <f t="shared" si="55"/>
        <v>0</v>
      </c>
      <c r="BL68" s="2">
        <f t="shared" si="55"/>
        <v>0</v>
      </c>
      <c r="BM68" s="2">
        <f t="shared" si="55"/>
        <v>0</v>
      </c>
      <c r="BN68" s="2">
        <f t="shared" si="55"/>
        <v>0</v>
      </c>
      <c r="BO68" s="2">
        <f t="shared" si="55"/>
        <v>0</v>
      </c>
      <c r="BP68" s="2">
        <f t="shared" si="55"/>
        <v>0</v>
      </c>
      <c r="BQ68" s="2">
        <f t="shared" si="55"/>
        <v>0</v>
      </c>
      <c r="BR68" s="2">
        <f t="shared" si="55"/>
        <v>0</v>
      </c>
      <c r="BS68" s="2">
        <f t="shared" si="55"/>
        <v>0</v>
      </c>
      <c r="BT68" s="2">
        <f t="shared" si="55"/>
        <v>0</v>
      </c>
      <c r="BU68" s="2">
        <f t="shared" si="55"/>
        <v>0</v>
      </c>
      <c r="BV68" s="2">
        <f t="shared" si="55"/>
        <v>0</v>
      </c>
      <c r="BW68" s="2">
        <f t="shared" si="55"/>
        <v>0</v>
      </c>
      <c r="BX68" s="2">
        <f t="shared" si="55"/>
        <v>0</v>
      </c>
      <c r="BY68" s="2">
        <f t="shared" si="55"/>
        <v>0</v>
      </c>
      <c r="BZ68" s="2">
        <f t="shared" si="55"/>
        <v>0</v>
      </c>
      <c r="CA68" s="2">
        <f t="shared" ref="CA68:DF68" si="56">CA78</f>
        <v>9310.11</v>
      </c>
      <c r="CB68" s="2">
        <f t="shared" si="56"/>
        <v>0</v>
      </c>
      <c r="CC68" s="2">
        <f t="shared" si="56"/>
        <v>0</v>
      </c>
      <c r="CD68" s="2">
        <f t="shared" si="56"/>
        <v>9310.11</v>
      </c>
      <c r="CE68" s="2">
        <f t="shared" si="56"/>
        <v>146.77000000000001</v>
      </c>
      <c r="CF68" s="2">
        <f t="shared" si="56"/>
        <v>146.77000000000001</v>
      </c>
      <c r="CG68" s="2">
        <f t="shared" si="56"/>
        <v>0</v>
      </c>
      <c r="CH68" s="2">
        <f t="shared" si="56"/>
        <v>146.77000000000001</v>
      </c>
      <c r="CI68" s="2">
        <f t="shared" si="56"/>
        <v>0</v>
      </c>
      <c r="CJ68" s="2">
        <f t="shared" si="56"/>
        <v>0</v>
      </c>
      <c r="CK68" s="2">
        <f t="shared" si="56"/>
        <v>0</v>
      </c>
      <c r="CL68" s="2">
        <f t="shared" si="56"/>
        <v>0</v>
      </c>
      <c r="CM68" s="2">
        <f t="shared" si="56"/>
        <v>0</v>
      </c>
      <c r="CN68" s="2">
        <f t="shared" si="56"/>
        <v>0</v>
      </c>
      <c r="CO68" s="2">
        <f t="shared" si="56"/>
        <v>0</v>
      </c>
      <c r="CP68" s="2">
        <f t="shared" si="56"/>
        <v>0</v>
      </c>
      <c r="CQ68" s="2">
        <f t="shared" si="56"/>
        <v>0</v>
      </c>
      <c r="CR68" s="2">
        <f t="shared" si="56"/>
        <v>0</v>
      </c>
      <c r="CS68" s="2">
        <f t="shared" si="56"/>
        <v>0</v>
      </c>
      <c r="CT68" s="2">
        <f t="shared" si="56"/>
        <v>0</v>
      </c>
      <c r="CU68" s="2">
        <f t="shared" si="56"/>
        <v>0</v>
      </c>
      <c r="CV68" s="2">
        <f t="shared" si="56"/>
        <v>0</v>
      </c>
      <c r="CW68" s="2">
        <f t="shared" si="56"/>
        <v>0</v>
      </c>
      <c r="CX68" s="2">
        <f t="shared" si="56"/>
        <v>0</v>
      </c>
      <c r="CY68" s="2">
        <f t="shared" si="56"/>
        <v>0</v>
      </c>
      <c r="CZ68" s="2">
        <f t="shared" si="56"/>
        <v>0</v>
      </c>
      <c r="DA68" s="2">
        <f t="shared" si="56"/>
        <v>0</v>
      </c>
      <c r="DB68" s="2">
        <f t="shared" si="56"/>
        <v>0</v>
      </c>
      <c r="DC68" s="2">
        <f t="shared" si="56"/>
        <v>0</v>
      </c>
      <c r="DD68" s="2">
        <f t="shared" si="56"/>
        <v>0</v>
      </c>
      <c r="DE68" s="2">
        <f t="shared" si="56"/>
        <v>0</v>
      </c>
      <c r="DF68" s="2">
        <f t="shared" si="56"/>
        <v>0</v>
      </c>
      <c r="DG68" s="3">
        <f t="shared" ref="DG68:EL68" si="57">DG78</f>
        <v>0</v>
      </c>
      <c r="DH68" s="3">
        <f t="shared" si="57"/>
        <v>0</v>
      </c>
      <c r="DI68" s="3">
        <f t="shared" si="57"/>
        <v>0</v>
      </c>
      <c r="DJ68" s="3">
        <f t="shared" si="57"/>
        <v>0</v>
      </c>
      <c r="DK68" s="3">
        <f t="shared" si="57"/>
        <v>0</v>
      </c>
      <c r="DL68" s="3">
        <f t="shared" si="57"/>
        <v>0</v>
      </c>
      <c r="DM68" s="3">
        <f t="shared" si="57"/>
        <v>0</v>
      </c>
      <c r="DN68" s="3">
        <f t="shared" si="57"/>
        <v>0</v>
      </c>
      <c r="DO68" s="3">
        <f t="shared" si="57"/>
        <v>0</v>
      </c>
      <c r="DP68" s="3">
        <f t="shared" si="57"/>
        <v>0</v>
      </c>
      <c r="DQ68" s="3">
        <f t="shared" si="57"/>
        <v>0</v>
      </c>
      <c r="DR68" s="3">
        <f t="shared" si="57"/>
        <v>0</v>
      </c>
      <c r="DS68" s="3">
        <f t="shared" si="57"/>
        <v>0</v>
      </c>
      <c r="DT68" s="3">
        <f t="shared" si="57"/>
        <v>0</v>
      </c>
      <c r="DU68" s="3">
        <f t="shared" si="57"/>
        <v>0</v>
      </c>
      <c r="DV68" s="3">
        <f t="shared" si="57"/>
        <v>0</v>
      </c>
      <c r="DW68" s="3">
        <f t="shared" si="57"/>
        <v>0</v>
      </c>
      <c r="DX68" s="3">
        <f t="shared" si="57"/>
        <v>0</v>
      </c>
      <c r="DY68" s="3">
        <f t="shared" si="57"/>
        <v>0</v>
      </c>
      <c r="DZ68" s="3">
        <f t="shared" si="57"/>
        <v>0</v>
      </c>
      <c r="EA68" s="3">
        <f t="shared" si="57"/>
        <v>0</v>
      </c>
      <c r="EB68" s="3">
        <f t="shared" si="57"/>
        <v>0</v>
      </c>
      <c r="EC68" s="3">
        <f t="shared" si="57"/>
        <v>0</v>
      </c>
      <c r="ED68" s="3">
        <f t="shared" si="57"/>
        <v>0</v>
      </c>
      <c r="EE68" s="3">
        <f t="shared" si="57"/>
        <v>0</v>
      </c>
      <c r="EF68" s="3">
        <f t="shared" si="57"/>
        <v>0</v>
      </c>
      <c r="EG68" s="3">
        <f t="shared" si="57"/>
        <v>0</v>
      </c>
      <c r="EH68" s="3">
        <f t="shared" si="57"/>
        <v>0</v>
      </c>
      <c r="EI68" s="3">
        <f t="shared" si="57"/>
        <v>0</v>
      </c>
      <c r="EJ68" s="3">
        <f t="shared" si="57"/>
        <v>0</v>
      </c>
      <c r="EK68" s="3">
        <f t="shared" si="57"/>
        <v>0</v>
      </c>
      <c r="EL68" s="3">
        <f t="shared" si="57"/>
        <v>0</v>
      </c>
      <c r="EM68" s="3">
        <f t="shared" ref="EM68:FR68" si="58">EM78</f>
        <v>0</v>
      </c>
      <c r="EN68" s="3">
        <f t="shared" si="58"/>
        <v>0</v>
      </c>
      <c r="EO68" s="3">
        <f t="shared" si="58"/>
        <v>0</v>
      </c>
      <c r="EP68" s="3">
        <f t="shared" si="58"/>
        <v>0</v>
      </c>
      <c r="EQ68" s="3">
        <f t="shared" si="58"/>
        <v>0</v>
      </c>
      <c r="ER68" s="3">
        <f t="shared" si="58"/>
        <v>0</v>
      </c>
      <c r="ES68" s="3">
        <f t="shared" si="58"/>
        <v>0</v>
      </c>
      <c r="ET68" s="3">
        <f t="shared" si="58"/>
        <v>0</v>
      </c>
      <c r="EU68" s="3">
        <f t="shared" si="58"/>
        <v>0</v>
      </c>
      <c r="EV68" s="3">
        <f t="shared" si="58"/>
        <v>0</v>
      </c>
      <c r="EW68" s="3">
        <f t="shared" si="58"/>
        <v>0</v>
      </c>
      <c r="EX68" s="3">
        <f t="shared" si="58"/>
        <v>0</v>
      </c>
      <c r="EY68" s="3">
        <f t="shared" si="58"/>
        <v>0</v>
      </c>
      <c r="EZ68" s="3">
        <f t="shared" si="58"/>
        <v>0</v>
      </c>
      <c r="FA68" s="3">
        <f t="shared" si="58"/>
        <v>0</v>
      </c>
      <c r="FB68" s="3">
        <f t="shared" si="58"/>
        <v>0</v>
      </c>
      <c r="FC68" s="3">
        <f t="shared" si="58"/>
        <v>0</v>
      </c>
      <c r="FD68" s="3">
        <f t="shared" si="58"/>
        <v>0</v>
      </c>
      <c r="FE68" s="3">
        <f t="shared" si="58"/>
        <v>0</v>
      </c>
      <c r="FF68" s="3">
        <f t="shared" si="58"/>
        <v>0</v>
      </c>
      <c r="FG68" s="3">
        <f t="shared" si="58"/>
        <v>0</v>
      </c>
      <c r="FH68" s="3">
        <f t="shared" si="58"/>
        <v>0</v>
      </c>
      <c r="FI68" s="3">
        <f t="shared" si="58"/>
        <v>0</v>
      </c>
      <c r="FJ68" s="3">
        <f t="shared" si="58"/>
        <v>0</v>
      </c>
      <c r="FK68" s="3">
        <f t="shared" si="58"/>
        <v>0</v>
      </c>
      <c r="FL68" s="3">
        <f t="shared" si="58"/>
        <v>0</v>
      </c>
      <c r="FM68" s="3">
        <f t="shared" si="58"/>
        <v>0</v>
      </c>
      <c r="FN68" s="3">
        <f t="shared" si="58"/>
        <v>0</v>
      </c>
      <c r="FO68" s="3">
        <f t="shared" si="58"/>
        <v>0</v>
      </c>
      <c r="FP68" s="3">
        <f t="shared" si="58"/>
        <v>0</v>
      </c>
      <c r="FQ68" s="3">
        <f t="shared" si="58"/>
        <v>0</v>
      </c>
      <c r="FR68" s="3">
        <f t="shared" si="58"/>
        <v>0</v>
      </c>
      <c r="FS68" s="3">
        <f t="shared" ref="FS68:GX68" si="59">FS78</f>
        <v>0</v>
      </c>
      <c r="FT68" s="3">
        <f t="shared" si="59"/>
        <v>0</v>
      </c>
      <c r="FU68" s="3">
        <f t="shared" si="59"/>
        <v>0</v>
      </c>
      <c r="FV68" s="3">
        <f t="shared" si="59"/>
        <v>0</v>
      </c>
      <c r="FW68" s="3">
        <f t="shared" si="59"/>
        <v>0</v>
      </c>
      <c r="FX68" s="3">
        <f t="shared" si="59"/>
        <v>0</v>
      </c>
      <c r="FY68" s="3">
        <f t="shared" si="59"/>
        <v>0</v>
      </c>
      <c r="FZ68" s="3">
        <f t="shared" si="59"/>
        <v>0</v>
      </c>
      <c r="GA68" s="3">
        <f t="shared" si="59"/>
        <v>0</v>
      </c>
      <c r="GB68" s="3">
        <f t="shared" si="59"/>
        <v>0</v>
      </c>
      <c r="GC68" s="3">
        <f t="shared" si="59"/>
        <v>0</v>
      </c>
      <c r="GD68" s="3">
        <f t="shared" si="59"/>
        <v>0</v>
      </c>
      <c r="GE68" s="3">
        <f t="shared" si="59"/>
        <v>0</v>
      </c>
      <c r="GF68" s="3">
        <f t="shared" si="59"/>
        <v>0</v>
      </c>
      <c r="GG68" s="3">
        <f t="shared" si="59"/>
        <v>0</v>
      </c>
      <c r="GH68" s="3">
        <f t="shared" si="59"/>
        <v>0</v>
      </c>
      <c r="GI68" s="3">
        <f t="shared" si="59"/>
        <v>0</v>
      </c>
      <c r="GJ68" s="3">
        <f t="shared" si="59"/>
        <v>0</v>
      </c>
      <c r="GK68" s="3">
        <f t="shared" si="59"/>
        <v>0</v>
      </c>
      <c r="GL68" s="3">
        <f t="shared" si="59"/>
        <v>0</v>
      </c>
      <c r="GM68" s="3">
        <f t="shared" si="59"/>
        <v>0</v>
      </c>
      <c r="GN68" s="3">
        <f t="shared" si="59"/>
        <v>0</v>
      </c>
      <c r="GO68" s="3">
        <f t="shared" si="59"/>
        <v>0</v>
      </c>
      <c r="GP68" s="3">
        <f t="shared" si="59"/>
        <v>0</v>
      </c>
      <c r="GQ68" s="3">
        <f t="shared" si="59"/>
        <v>0</v>
      </c>
      <c r="GR68" s="3">
        <f t="shared" si="59"/>
        <v>0</v>
      </c>
      <c r="GS68" s="3">
        <f t="shared" si="59"/>
        <v>0</v>
      </c>
      <c r="GT68" s="3">
        <f t="shared" si="59"/>
        <v>0</v>
      </c>
      <c r="GU68" s="3">
        <f t="shared" si="59"/>
        <v>0</v>
      </c>
      <c r="GV68" s="3">
        <f t="shared" si="59"/>
        <v>0</v>
      </c>
      <c r="GW68" s="3">
        <f t="shared" si="59"/>
        <v>0</v>
      </c>
      <c r="GX68" s="3">
        <f t="shared" si="59"/>
        <v>0</v>
      </c>
    </row>
    <row r="70" spans="1:245" x14ac:dyDescent="0.2">
      <c r="A70">
        <v>17</v>
      </c>
      <c r="B70">
        <v>1</v>
      </c>
      <c r="C70">
        <f>ROW(SmtRes!A17)</f>
        <v>17</v>
      </c>
      <c r="D70">
        <f>ROW(EtalonRes!A16)</f>
        <v>16</v>
      </c>
      <c r="E70" t="s">
        <v>108</v>
      </c>
      <c r="F70" t="s">
        <v>109</v>
      </c>
      <c r="G70" t="s">
        <v>110</v>
      </c>
      <c r="H70" t="s">
        <v>26</v>
      </c>
      <c r="I70">
        <f>ROUND(210/100,9)</f>
        <v>2.1</v>
      </c>
      <c r="J70">
        <v>0</v>
      </c>
      <c r="O70">
        <f t="shared" ref="O70:O76" si="60">ROUND(CP70,2)</f>
        <v>550.83000000000004</v>
      </c>
      <c r="P70">
        <f t="shared" ref="P70:P76" si="61">ROUND(CQ70*I70,2)</f>
        <v>0</v>
      </c>
      <c r="Q70">
        <f t="shared" ref="Q70:Q76" si="62">ROUND(CR70*I70,2)</f>
        <v>43.6</v>
      </c>
      <c r="R70">
        <f t="shared" ref="R70:R76" si="63">ROUND(CS70*I70,2)</f>
        <v>18.23</v>
      </c>
      <c r="S70">
        <f t="shared" ref="S70:S76" si="64">ROUND(CT70*I70,2)</f>
        <v>507.23</v>
      </c>
      <c r="T70">
        <f t="shared" ref="T70:T76" si="65">ROUND(CU70*I70,2)</f>
        <v>0</v>
      </c>
      <c r="U70">
        <f t="shared" ref="U70:U76" si="66">CV70*I70</f>
        <v>3.2340000000000004</v>
      </c>
      <c r="V70">
        <f t="shared" ref="V70:V76" si="67">CW70*I70</f>
        <v>0</v>
      </c>
      <c r="W70">
        <f t="shared" ref="W70:W76" si="68">ROUND(CX70*I70,2)</f>
        <v>0</v>
      </c>
      <c r="X70">
        <f t="shared" ref="X70:Y76" si="69">ROUND(CY70,2)</f>
        <v>355.06</v>
      </c>
      <c r="Y70">
        <f t="shared" si="69"/>
        <v>50.72</v>
      </c>
      <c r="AA70">
        <v>35064013</v>
      </c>
      <c r="AB70">
        <f t="shared" ref="AB70:AB76" si="70">ROUND((AC70+AD70+AF70),2)</f>
        <v>262.3</v>
      </c>
      <c r="AC70">
        <f>ROUND(((ES70*2)),2)</f>
        <v>0</v>
      </c>
      <c r="AD70">
        <f>ROUND(((((ET70*2))-((EU70*2)))+AE70),2)</f>
        <v>20.76</v>
      </c>
      <c r="AE70">
        <f>ROUND(((EU70*2)),2)</f>
        <v>8.68</v>
      </c>
      <c r="AF70">
        <f>ROUND(((EV70*2)),2)</f>
        <v>241.54</v>
      </c>
      <c r="AG70">
        <f t="shared" ref="AG70:AG76" si="71">ROUND((AP70),2)</f>
        <v>0</v>
      </c>
      <c r="AH70">
        <f>((EW70*2))</f>
        <v>1.54</v>
      </c>
      <c r="AI70">
        <f>((EX70*2))</f>
        <v>0</v>
      </c>
      <c r="AJ70">
        <f t="shared" ref="AJ70:AJ76" si="72">ROUND((AS70),2)</f>
        <v>0</v>
      </c>
      <c r="AK70">
        <v>131.15</v>
      </c>
      <c r="AL70">
        <v>0</v>
      </c>
      <c r="AM70">
        <v>10.38</v>
      </c>
      <c r="AN70">
        <v>4.34</v>
      </c>
      <c r="AO70">
        <v>120.77</v>
      </c>
      <c r="AP70">
        <v>0</v>
      </c>
      <c r="AQ70">
        <v>0.77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4</v>
      </c>
      <c r="BJ70" t="s">
        <v>111</v>
      </c>
      <c r="BM70">
        <v>0</v>
      </c>
      <c r="BN70">
        <v>0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ref="CP70:CP76" si="73">(P70+Q70+S70)</f>
        <v>550.83000000000004</v>
      </c>
      <c r="CQ70">
        <f t="shared" ref="CQ70:CQ76" si="74">(AC70*BC70*AW70)</f>
        <v>0</v>
      </c>
      <c r="CR70">
        <f>(((((ET70*2))*BB70-((EU70*2))*BS70)+AE70*BS70)*AV70)</f>
        <v>20.76</v>
      </c>
      <c r="CS70">
        <f t="shared" ref="CS70:CS76" si="75">(AE70*BS70*AV70)</f>
        <v>8.68</v>
      </c>
      <c r="CT70">
        <f t="shared" ref="CT70:CT76" si="76">(AF70*BA70*AV70)</f>
        <v>241.54</v>
      </c>
      <c r="CU70">
        <f t="shared" ref="CU70:CU76" si="77">AG70</f>
        <v>0</v>
      </c>
      <c r="CV70">
        <f t="shared" ref="CV70:CV76" si="78">(AH70*AV70)</f>
        <v>1.54</v>
      </c>
      <c r="CW70">
        <f t="shared" ref="CW70:CX76" si="79">AI70</f>
        <v>0</v>
      </c>
      <c r="CX70">
        <f t="shared" si="79"/>
        <v>0</v>
      </c>
      <c r="CY70">
        <f t="shared" ref="CY70:CY76" si="80">((S70*BZ70)/100)</f>
        <v>355.06099999999998</v>
      </c>
      <c r="CZ70">
        <f t="shared" ref="CZ70:CZ76" si="81">((S70*CA70)/100)</f>
        <v>50.722999999999999</v>
      </c>
      <c r="DC70" t="s">
        <v>3</v>
      </c>
      <c r="DD70" t="s">
        <v>19</v>
      </c>
      <c r="DE70" t="s">
        <v>19</v>
      </c>
      <c r="DF70" t="s">
        <v>19</v>
      </c>
      <c r="DG70" t="s">
        <v>19</v>
      </c>
      <c r="DH70" t="s">
        <v>3</v>
      </c>
      <c r="DI70" t="s">
        <v>19</v>
      </c>
      <c r="DJ70" t="s">
        <v>19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1005</v>
      </c>
      <c r="DV70" t="s">
        <v>26</v>
      </c>
      <c r="DW70" t="s">
        <v>26</v>
      </c>
      <c r="DX70">
        <v>100</v>
      </c>
      <c r="EE70">
        <v>33645457</v>
      </c>
      <c r="EF70">
        <v>1</v>
      </c>
      <c r="EG70" t="s">
        <v>20</v>
      </c>
      <c r="EH70">
        <v>0</v>
      </c>
      <c r="EI70" t="s">
        <v>3</v>
      </c>
      <c r="EJ70">
        <v>4</v>
      </c>
      <c r="EK70">
        <v>0</v>
      </c>
      <c r="EL70" t="s">
        <v>21</v>
      </c>
      <c r="EM70" t="s">
        <v>22</v>
      </c>
      <c r="EO70" t="s">
        <v>3</v>
      </c>
      <c r="EQ70">
        <v>0</v>
      </c>
      <c r="ER70">
        <v>131.15</v>
      </c>
      <c r="ES70">
        <v>0</v>
      </c>
      <c r="ET70">
        <v>10.38</v>
      </c>
      <c r="EU70">
        <v>4.34</v>
      </c>
      <c r="EV70">
        <v>120.77</v>
      </c>
      <c r="EW70">
        <v>0.77</v>
      </c>
      <c r="EX70">
        <v>0</v>
      </c>
      <c r="EY70">
        <v>0</v>
      </c>
      <c r="FQ70">
        <v>0</v>
      </c>
      <c r="FR70">
        <f t="shared" ref="FR70:FR76" si="82">ROUND(IF(AND(BH70=3,BI70=3),P70,0),2)</f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2034152760</v>
      </c>
      <c r="GG70">
        <v>2</v>
      </c>
      <c r="GH70">
        <v>1</v>
      </c>
      <c r="GI70">
        <v>-2</v>
      </c>
      <c r="GJ70">
        <v>0</v>
      </c>
      <c r="GK70">
        <f>ROUND(R70*(R12)/100,2)</f>
        <v>19.690000000000001</v>
      </c>
      <c r="GL70">
        <f t="shared" ref="GL70:GL76" si="83">ROUND(IF(AND(BH70=3,BI70=3,FS70&lt;&gt;0),P70,0),2)</f>
        <v>0</v>
      </c>
      <c r="GM70">
        <f t="shared" ref="GM70:GM76" si="84">ROUND(O70+X70+Y70+GK70,2)+GX70</f>
        <v>976.3</v>
      </c>
      <c r="GN70">
        <f t="shared" ref="GN70:GN76" si="85">IF(OR(BI70=0,BI70=1),ROUND(O70+X70+Y70+GK70,2),0)</f>
        <v>0</v>
      </c>
      <c r="GO70">
        <f t="shared" ref="GO70:GO76" si="86">IF(BI70=2,ROUND(O70+X70+Y70+GK70,2),0)</f>
        <v>0</v>
      </c>
      <c r="GP70">
        <f t="shared" ref="GP70:GP76" si="87">IF(BI70=4,ROUND(O70+X70+Y70+GK70,2)+GX70,0)</f>
        <v>976.3</v>
      </c>
      <c r="GR70">
        <v>0</v>
      </c>
      <c r="GS70">
        <v>3</v>
      </c>
      <c r="GT70">
        <v>0</v>
      </c>
      <c r="GU70" t="s">
        <v>3</v>
      </c>
      <c r="GV70">
        <f t="shared" ref="GV70:GV76" si="88">ROUND(GT70,2)</f>
        <v>0</v>
      </c>
      <c r="GW70">
        <v>1</v>
      </c>
      <c r="GX70">
        <f t="shared" ref="GX70:GX76" si="89">ROUND(GV70*GW70*I70,2)</f>
        <v>0</v>
      </c>
      <c r="HA70">
        <v>0</v>
      </c>
      <c r="HB70">
        <v>0</v>
      </c>
      <c r="IK70">
        <v>0</v>
      </c>
    </row>
    <row r="71" spans="1:245" x14ac:dyDescent="0.2">
      <c r="A71">
        <v>17</v>
      </c>
      <c r="B71">
        <v>1</v>
      </c>
      <c r="C71">
        <f>ROW(SmtRes!A18)</f>
        <v>18</v>
      </c>
      <c r="D71">
        <f>ROW(EtalonRes!A17)</f>
        <v>17</v>
      </c>
      <c r="E71" t="s">
        <v>112</v>
      </c>
      <c r="F71" t="s">
        <v>113</v>
      </c>
      <c r="G71" t="s">
        <v>114</v>
      </c>
      <c r="H71" t="s">
        <v>26</v>
      </c>
      <c r="I71">
        <f>ROUND(210/100,9)</f>
        <v>2.1</v>
      </c>
      <c r="J71">
        <v>0</v>
      </c>
      <c r="O71">
        <f t="shared" si="60"/>
        <v>816.82</v>
      </c>
      <c r="P71">
        <f t="shared" si="61"/>
        <v>0</v>
      </c>
      <c r="Q71">
        <f t="shared" si="62"/>
        <v>0</v>
      </c>
      <c r="R71">
        <f t="shared" si="63"/>
        <v>0</v>
      </c>
      <c r="S71">
        <f t="shared" si="64"/>
        <v>816.82</v>
      </c>
      <c r="T71">
        <f t="shared" si="65"/>
        <v>0</v>
      </c>
      <c r="U71">
        <f t="shared" si="66"/>
        <v>5.2080000000000002</v>
      </c>
      <c r="V71">
        <f t="shared" si="67"/>
        <v>0</v>
      </c>
      <c r="W71">
        <f t="shared" si="68"/>
        <v>0</v>
      </c>
      <c r="X71">
        <f t="shared" si="69"/>
        <v>571.77</v>
      </c>
      <c r="Y71">
        <f t="shared" si="69"/>
        <v>81.680000000000007</v>
      </c>
      <c r="AA71">
        <v>35064013</v>
      </c>
      <c r="AB71">
        <f t="shared" si="70"/>
        <v>388.96</v>
      </c>
      <c r="AC71">
        <f>ROUND((ES71),2)</f>
        <v>0</v>
      </c>
      <c r="AD71">
        <f>ROUND((((ET71)-(EU71))+AE71),2)</f>
        <v>0</v>
      </c>
      <c r="AE71">
        <f>ROUND((EU71),2)</f>
        <v>0</v>
      </c>
      <c r="AF71">
        <f>ROUND((EV71),2)</f>
        <v>388.96</v>
      </c>
      <c r="AG71">
        <f t="shared" si="71"/>
        <v>0</v>
      </c>
      <c r="AH71">
        <f>(EW71)</f>
        <v>2.48</v>
      </c>
      <c r="AI71">
        <f>(EX71)</f>
        <v>0</v>
      </c>
      <c r="AJ71">
        <f t="shared" si="72"/>
        <v>0</v>
      </c>
      <c r="AK71">
        <v>388.96</v>
      </c>
      <c r="AL71">
        <v>0</v>
      </c>
      <c r="AM71">
        <v>0</v>
      </c>
      <c r="AN71">
        <v>0</v>
      </c>
      <c r="AO71">
        <v>388.96</v>
      </c>
      <c r="AP71">
        <v>0</v>
      </c>
      <c r="AQ71">
        <v>2.48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115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73"/>
        <v>816.82</v>
      </c>
      <c r="CQ71">
        <f t="shared" si="74"/>
        <v>0</v>
      </c>
      <c r="CR71">
        <f>((((ET71)*BB71-(EU71)*BS71)+AE71*BS71)*AV71)</f>
        <v>0</v>
      </c>
      <c r="CS71">
        <f t="shared" si="75"/>
        <v>0</v>
      </c>
      <c r="CT71">
        <f t="shared" si="76"/>
        <v>388.96</v>
      </c>
      <c r="CU71">
        <f t="shared" si="77"/>
        <v>0</v>
      </c>
      <c r="CV71">
        <f t="shared" si="78"/>
        <v>2.48</v>
      </c>
      <c r="CW71">
        <f t="shared" si="79"/>
        <v>0</v>
      </c>
      <c r="CX71">
        <f t="shared" si="79"/>
        <v>0</v>
      </c>
      <c r="CY71">
        <f t="shared" si="80"/>
        <v>571.774</v>
      </c>
      <c r="CZ71">
        <f t="shared" si="81"/>
        <v>81.682000000000002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26</v>
      </c>
      <c r="DW71" t="s">
        <v>26</v>
      </c>
      <c r="DX71">
        <v>100</v>
      </c>
      <c r="EE71">
        <v>33645457</v>
      </c>
      <c r="EF71">
        <v>1</v>
      </c>
      <c r="EG71" t="s">
        <v>20</v>
      </c>
      <c r="EH71">
        <v>0</v>
      </c>
      <c r="EI71" t="s">
        <v>3</v>
      </c>
      <c r="EJ71">
        <v>4</v>
      </c>
      <c r="EK71">
        <v>0</v>
      </c>
      <c r="EL71" t="s">
        <v>21</v>
      </c>
      <c r="EM71" t="s">
        <v>22</v>
      </c>
      <c r="EO71" t="s">
        <v>3</v>
      </c>
      <c r="EQ71">
        <v>0</v>
      </c>
      <c r="ER71">
        <v>388.96</v>
      </c>
      <c r="ES71">
        <v>0</v>
      </c>
      <c r="ET71">
        <v>0</v>
      </c>
      <c r="EU71">
        <v>0</v>
      </c>
      <c r="EV71">
        <v>388.96</v>
      </c>
      <c r="EW71">
        <v>2.48</v>
      </c>
      <c r="EX71">
        <v>0</v>
      </c>
      <c r="EY71">
        <v>0</v>
      </c>
      <c r="FQ71">
        <v>0</v>
      </c>
      <c r="FR71">
        <f t="shared" si="82"/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2111977159</v>
      </c>
      <c r="GG71">
        <v>2</v>
      </c>
      <c r="GH71">
        <v>1</v>
      </c>
      <c r="GI71">
        <v>-2</v>
      </c>
      <c r="GJ71">
        <v>0</v>
      </c>
      <c r="GK71">
        <f>ROUND(R71*(R12)/100,2)</f>
        <v>0</v>
      </c>
      <c r="GL71">
        <f t="shared" si="83"/>
        <v>0</v>
      </c>
      <c r="GM71">
        <f t="shared" si="84"/>
        <v>1470.27</v>
      </c>
      <c r="GN71">
        <f t="shared" si="85"/>
        <v>0</v>
      </c>
      <c r="GO71">
        <f t="shared" si="86"/>
        <v>0</v>
      </c>
      <c r="GP71">
        <f t="shared" si="87"/>
        <v>1470.27</v>
      </c>
      <c r="GR71">
        <v>0</v>
      </c>
      <c r="GS71">
        <v>3</v>
      </c>
      <c r="GT71">
        <v>0</v>
      </c>
      <c r="GU71" t="s">
        <v>3</v>
      </c>
      <c r="GV71">
        <f t="shared" si="88"/>
        <v>0</v>
      </c>
      <c r="GW71">
        <v>1</v>
      </c>
      <c r="GX71">
        <f t="shared" si="89"/>
        <v>0</v>
      </c>
      <c r="HA71">
        <v>0</v>
      </c>
      <c r="HB71">
        <v>0</v>
      </c>
      <c r="IK71">
        <v>0</v>
      </c>
    </row>
    <row r="72" spans="1:245" x14ac:dyDescent="0.2">
      <c r="A72">
        <v>17</v>
      </c>
      <c r="B72">
        <v>1</v>
      </c>
      <c r="C72">
        <f>ROW(SmtRes!A21)</f>
        <v>21</v>
      </c>
      <c r="D72">
        <f>ROW(EtalonRes!A20)</f>
        <v>20</v>
      </c>
      <c r="E72" t="s">
        <v>116</v>
      </c>
      <c r="F72" t="s">
        <v>15</v>
      </c>
      <c r="G72" t="s">
        <v>16</v>
      </c>
      <c r="H72" t="s">
        <v>17</v>
      </c>
      <c r="I72">
        <v>1.05</v>
      </c>
      <c r="J72">
        <v>0</v>
      </c>
      <c r="O72">
        <f t="shared" si="60"/>
        <v>1829.59</v>
      </c>
      <c r="P72">
        <f t="shared" si="61"/>
        <v>94.44</v>
      </c>
      <c r="Q72">
        <f t="shared" si="62"/>
        <v>1545.58</v>
      </c>
      <c r="R72">
        <f t="shared" si="63"/>
        <v>328.32</v>
      </c>
      <c r="S72">
        <f t="shared" si="64"/>
        <v>189.57</v>
      </c>
      <c r="T72">
        <f t="shared" si="65"/>
        <v>0</v>
      </c>
      <c r="U72">
        <f t="shared" si="66"/>
        <v>1.7640000000000002</v>
      </c>
      <c r="V72">
        <f t="shared" si="67"/>
        <v>0</v>
      </c>
      <c r="W72">
        <f t="shared" si="68"/>
        <v>0</v>
      </c>
      <c r="X72">
        <f t="shared" si="69"/>
        <v>132.69999999999999</v>
      </c>
      <c r="Y72">
        <f t="shared" si="69"/>
        <v>18.96</v>
      </c>
      <c r="AA72">
        <v>35064013</v>
      </c>
      <c r="AB72">
        <f t="shared" si="70"/>
        <v>1742.46</v>
      </c>
      <c r="AC72">
        <f>ROUND(((ES72*3)),2)</f>
        <v>89.94</v>
      </c>
      <c r="AD72">
        <f>ROUND(((((ET72*3))-((EU72*3)))+AE72),2)</f>
        <v>1471.98</v>
      </c>
      <c r="AE72">
        <f>ROUND(((EU72*3)),2)</f>
        <v>312.69</v>
      </c>
      <c r="AF72">
        <f>ROUND(((EV72*3)),2)</f>
        <v>180.54</v>
      </c>
      <c r="AG72">
        <f t="shared" si="71"/>
        <v>0</v>
      </c>
      <c r="AH72">
        <f>((EW72*3))</f>
        <v>1.6800000000000002</v>
      </c>
      <c r="AI72">
        <f>((EX72*3))</f>
        <v>0</v>
      </c>
      <c r="AJ72">
        <f t="shared" si="72"/>
        <v>0</v>
      </c>
      <c r="AK72">
        <v>580.82000000000005</v>
      </c>
      <c r="AL72">
        <v>29.98</v>
      </c>
      <c r="AM72">
        <v>490.66</v>
      </c>
      <c r="AN72">
        <v>104.23</v>
      </c>
      <c r="AO72">
        <v>60.18</v>
      </c>
      <c r="AP72">
        <v>0</v>
      </c>
      <c r="AQ72">
        <v>0.56000000000000005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18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73"/>
        <v>1829.59</v>
      </c>
      <c r="CQ72">
        <f t="shared" si="74"/>
        <v>89.94</v>
      </c>
      <c r="CR72">
        <f>(((((ET72*3))*BB72-((EU72*3))*BS72)+AE72*BS72)*AV72)</f>
        <v>1471.98</v>
      </c>
      <c r="CS72">
        <f t="shared" si="75"/>
        <v>312.69</v>
      </c>
      <c r="CT72">
        <f t="shared" si="76"/>
        <v>180.54</v>
      </c>
      <c r="CU72">
        <f t="shared" si="77"/>
        <v>0</v>
      </c>
      <c r="CV72">
        <f t="shared" si="78"/>
        <v>1.6800000000000002</v>
      </c>
      <c r="CW72">
        <f t="shared" si="79"/>
        <v>0</v>
      </c>
      <c r="CX72">
        <f t="shared" si="79"/>
        <v>0</v>
      </c>
      <c r="CY72">
        <f t="shared" si="80"/>
        <v>132.69899999999998</v>
      </c>
      <c r="CZ72">
        <f t="shared" si="81"/>
        <v>18.956999999999997</v>
      </c>
      <c r="DC72" t="s">
        <v>3</v>
      </c>
      <c r="DD72" t="s">
        <v>28</v>
      </c>
      <c r="DE72" t="s">
        <v>28</v>
      </c>
      <c r="DF72" t="s">
        <v>28</v>
      </c>
      <c r="DG72" t="s">
        <v>28</v>
      </c>
      <c r="DH72" t="s">
        <v>3</v>
      </c>
      <c r="DI72" t="s">
        <v>28</v>
      </c>
      <c r="DJ72" t="s">
        <v>28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1007</v>
      </c>
      <c r="DV72" t="s">
        <v>17</v>
      </c>
      <c r="DW72" t="s">
        <v>17</v>
      </c>
      <c r="DX72">
        <v>1</v>
      </c>
      <c r="EE72">
        <v>33645457</v>
      </c>
      <c r="EF72">
        <v>1</v>
      </c>
      <c r="EG72" t="s">
        <v>20</v>
      </c>
      <c r="EH72">
        <v>0</v>
      </c>
      <c r="EI72" t="s">
        <v>3</v>
      </c>
      <c r="EJ72">
        <v>4</v>
      </c>
      <c r="EK72">
        <v>0</v>
      </c>
      <c r="EL72" t="s">
        <v>21</v>
      </c>
      <c r="EM72" t="s">
        <v>22</v>
      </c>
      <c r="EO72" t="s">
        <v>3</v>
      </c>
      <c r="EQ72">
        <v>0</v>
      </c>
      <c r="ER72">
        <v>580.82000000000005</v>
      </c>
      <c r="ES72">
        <v>29.98</v>
      </c>
      <c r="ET72">
        <v>490.66</v>
      </c>
      <c r="EU72">
        <v>104.23</v>
      </c>
      <c r="EV72">
        <v>60.18</v>
      </c>
      <c r="EW72">
        <v>0.56000000000000005</v>
      </c>
      <c r="EX72">
        <v>0</v>
      </c>
      <c r="EY72">
        <v>0</v>
      </c>
      <c r="FQ72">
        <v>0</v>
      </c>
      <c r="FR72">
        <f t="shared" si="82"/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450525561</v>
      </c>
      <c r="GG72">
        <v>2</v>
      </c>
      <c r="GH72">
        <v>1</v>
      </c>
      <c r="GI72">
        <v>-2</v>
      </c>
      <c r="GJ72">
        <v>0</v>
      </c>
      <c r="GK72">
        <f>ROUND(R72*(R12)/100,2)</f>
        <v>354.59</v>
      </c>
      <c r="GL72">
        <f t="shared" si="83"/>
        <v>0</v>
      </c>
      <c r="GM72">
        <f t="shared" si="84"/>
        <v>2335.84</v>
      </c>
      <c r="GN72">
        <f t="shared" si="85"/>
        <v>0</v>
      </c>
      <c r="GO72">
        <f t="shared" si="86"/>
        <v>0</v>
      </c>
      <c r="GP72">
        <f t="shared" si="87"/>
        <v>2335.84</v>
      </c>
      <c r="GR72">
        <v>0</v>
      </c>
      <c r="GS72">
        <v>3</v>
      </c>
      <c r="GT72">
        <v>0</v>
      </c>
      <c r="GU72" t="s">
        <v>3</v>
      </c>
      <c r="GV72">
        <f t="shared" si="88"/>
        <v>0</v>
      </c>
      <c r="GW72">
        <v>1</v>
      </c>
      <c r="GX72">
        <f t="shared" si="89"/>
        <v>0</v>
      </c>
      <c r="HA72">
        <v>0</v>
      </c>
      <c r="HB72">
        <v>0</v>
      </c>
      <c r="IK72">
        <v>0</v>
      </c>
    </row>
    <row r="73" spans="1:245" x14ac:dyDescent="0.2">
      <c r="A73">
        <v>17</v>
      </c>
      <c r="B73">
        <v>1</v>
      </c>
      <c r="C73">
        <f>ROW(SmtRes!A26)</f>
        <v>26</v>
      </c>
      <c r="D73">
        <f>ROW(EtalonRes!A24)</f>
        <v>24</v>
      </c>
      <c r="E73" t="s">
        <v>117</v>
      </c>
      <c r="F73" t="s">
        <v>118</v>
      </c>
      <c r="G73" t="s">
        <v>119</v>
      </c>
      <c r="H73" t="s">
        <v>26</v>
      </c>
      <c r="I73">
        <f>ROUND(210/100,9)</f>
        <v>2.1</v>
      </c>
      <c r="J73">
        <v>0</v>
      </c>
      <c r="O73">
        <f t="shared" si="60"/>
        <v>13693.87</v>
      </c>
      <c r="P73">
        <f t="shared" si="61"/>
        <v>11701.2</v>
      </c>
      <c r="Q73">
        <f t="shared" si="62"/>
        <v>154.81</v>
      </c>
      <c r="R73">
        <f t="shared" si="63"/>
        <v>69.989999999999995</v>
      </c>
      <c r="S73">
        <f t="shared" si="64"/>
        <v>1837.86</v>
      </c>
      <c r="T73">
        <f t="shared" si="65"/>
        <v>0</v>
      </c>
      <c r="U73">
        <f t="shared" si="66"/>
        <v>11.718</v>
      </c>
      <c r="V73">
        <f t="shared" si="67"/>
        <v>0</v>
      </c>
      <c r="W73">
        <f t="shared" si="68"/>
        <v>0</v>
      </c>
      <c r="X73">
        <f t="shared" si="69"/>
        <v>1286.5</v>
      </c>
      <c r="Y73">
        <f t="shared" si="69"/>
        <v>183.79</v>
      </c>
      <c r="AA73">
        <v>35064013</v>
      </c>
      <c r="AB73">
        <f t="shared" si="70"/>
        <v>6520.89</v>
      </c>
      <c r="AC73">
        <f>ROUND((ES73),2)</f>
        <v>5572</v>
      </c>
      <c r="AD73">
        <f>ROUND((((ET73)-(EU73))+AE73),2)</f>
        <v>73.72</v>
      </c>
      <c r="AE73">
        <f t="shared" ref="AE73:AF75" si="90">ROUND((EU73),2)</f>
        <v>33.33</v>
      </c>
      <c r="AF73">
        <f t="shared" si="90"/>
        <v>875.17</v>
      </c>
      <c r="AG73">
        <f t="shared" si="71"/>
        <v>0</v>
      </c>
      <c r="AH73">
        <f t="shared" ref="AH73:AI75" si="91">(EW73)</f>
        <v>5.58</v>
      </c>
      <c r="AI73">
        <f t="shared" si="91"/>
        <v>0</v>
      </c>
      <c r="AJ73">
        <f t="shared" si="72"/>
        <v>0</v>
      </c>
      <c r="AK73">
        <v>6520.89</v>
      </c>
      <c r="AL73">
        <v>5572</v>
      </c>
      <c r="AM73">
        <v>73.72</v>
      </c>
      <c r="AN73">
        <v>33.33</v>
      </c>
      <c r="AO73">
        <v>875.17</v>
      </c>
      <c r="AP73">
        <v>0</v>
      </c>
      <c r="AQ73">
        <v>5.58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120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73"/>
        <v>13693.87</v>
      </c>
      <c r="CQ73">
        <f t="shared" si="74"/>
        <v>5572</v>
      </c>
      <c r="CR73">
        <f>((((ET73)*BB73-(EU73)*BS73)+AE73*BS73)*AV73)</f>
        <v>73.72</v>
      </c>
      <c r="CS73">
        <f t="shared" si="75"/>
        <v>33.33</v>
      </c>
      <c r="CT73">
        <f t="shared" si="76"/>
        <v>875.17</v>
      </c>
      <c r="CU73">
        <f t="shared" si="77"/>
        <v>0</v>
      </c>
      <c r="CV73">
        <f t="shared" si="78"/>
        <v>5.58</v>
      </c>
      <c r="CW73">
        <f t="shared" si="79"/>
        <v>0</v>
      </c>
      <c r="CX73">
        <f t="shared" si="79"/>
        <v>0</v>
      </c>
      <c r="CY73">
        <f t="shared" si="80"/>
        <v>1286.502</v>
      </c>
      <c r="CZ73">
        <f t="shared" si="81"/>
        <v>183.78599999999997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1005</v>
      </c>
      <c r="DV73" t="s">
        <v>26</v>
      </c>
      <c r="DW73" t="s">
        <v>26</v>
      </c>
      <c r="DX73">
        <v>100</v>
      </c>
      <c r="EE73">
        <v>33645457</v>
      </c>
      <c r="EF73">
        <v>1</v>
      </c>
      <c r="EG73" t="s">
        <v>20</v>
      </c>
      <c r="EH73">
        <v>0</v>
      </c>
      <c r="EI73" t="s">
        <v>3</v>
      </c>
      <c r="EJ73">
        <v>4</v>
      </c>
      <c r="EK73">
        <v>0</v>
      </c>
      <c r="EL73" t="s">
        <v>21</v>
      </c>
      <c r="EM73" t="s">
        <v>22</v>
      </c>
      <c r="EO73" t="s">
        <v>3</v>
      </c>
      <c r="EQ73">
        <v>0</v>
      </c>
      <c r="ER73">
        <v>6520.89</v>
      </c>
      <c r="ES73">
        <v>5572</v>
      </c>
      <c r="ET73">
        <v>73.72</v>
      </c>
      <c r="EU73">
        <v>33.33</v>
      </c>
      <c r="EV73">
        <v>875.17</v>
      </c>
      <c r="EW73">
        <v>5.58</v>
      </c>
      <c r="EX73">
        <v>0</v>
      </c>
      <c r="EY73">
        <v>0</v>
      </c>
      <c r="FQ73">
        <v>0</v>
      </c>
      <c r="FR73">
        <f t="shared" si="82"/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-321837157</v>
      </c>
      <c r="GG73">
        <v>2</v>
      </c>
      <c r="GH73">
        <v>1</v>
      </c>
      <c r="GI73">
        <v>-2</v>
      </c>
      <c r="GJ73">
        <v>0</v>
      </c>
      <c r="GK73">
        <f>ROUND(R73*(R12)/100,2)</f>
        <v>75.59</v>
      </c>
      <c r="GL73">
        <f t="shared" si="83"/>
        <v>0</v>
      </c>
      <c r="GM73">
        <f t="shared" si="84"/>
        <v>15239.75</v>
      </c>
      <c r="GN73">
        <f t="shared" si="85"/>
        <v>0</v>
      </c>
      <c r="GO73">
        <f t="shared" si="86"/>
        <v>0</v>
      </c>
      <c r="GP73">
        <f t="shared" si="87"/>
        <v>15239.75</v>
      </c>
      <c r="GR73">
        <v>0</v>
      </c>
      <c r="GS73">
        <v>3</v>
      </c>
      <c r="GT73">
        <v>0</v>
      </c>
      <c r="GU73" t="s">
        <v>3</v>
      </c>
      <c r="GV73">
        <f t="shared" si="88"/>
        <v>0</v>
      </c>
      <c r="GW73">
        <v>1</v>
      </c>
      <c r="GX73">
        <f t="shared" si="89"/>
        <v>0</v>
      </c>
      <c r="HA73">
        <v>0</v>
      </c>
      <c r="HB73">
        <v>0</v>
      </c>
      <c r="IK73">
        <v>0</v>
      </c>
    </row>
    <row r="74" spans="1:245" x14ac:dyDescent="0.2">
      <c r="A74">
        <v>18</v>
      </c>
      <c r="B74">
        <v>1</v>
      </c>
      <c r="C74">
        <v>25</v>
      </c>
      <c r="E74" t="s">
        <v>121</v>
      </c>
      <c r="F74" t="s">
        <v>122</v>
      </c>
      <c r="G74" t="s">
        <v>123</v>
      </c>
      <c r="H74" t="s">
        <v>49</v>
      </c>
      <c r="I74">
        <f>I73*J74</f>
        <v>-840</v>
      </c>
      <c r="J74">
        <v>-400</v>
      </c>
      <c r="O74">
        <f t="shared" si="60"/>
        <v>-11701.2</v>
      </c>
      <c r="P74">
        <f t="shared" si="61"/>
        <v>-11701.2</v>
      </c>
      <c r="Q74">
        <f t="shared" si="62"/>
        <v>0</v>
      </c>
      <c r="R74">
        <f t="shared" si="63"/>
        <v>0</v>
      </c>
      <c r="S74">
        <f t="shared" si="64"/>
        <v>0</v>
      </c>
      <c r="T74">
        <f t="shared" si="65"/>
        <v>0</v>
      </c>
      <c r="U74">
        <f t="shared" si="66"/>
        <v>0</v>
      </c>
      <c r="V74">
        <f t="shared" si="67"/>
        <v>0</v>
      </c>
      <c r="W74">
        <f t="shared" si="68"/>
        <v>0</v>
      </c>
      <c r="X74">
        <f t="shared" si="69"/>
        <v>0</v>
      </c>
      <c r="Y74">
        <f t="shared" si="69"/>
        <v>0</v>
      </c>
      <c r="AA74">
        <v>35064013</v>
      </c>
      <c r="AB74">
        <f t="shared" si="70"/>
        <v>13.93</v>
      </c>
      <c r="AC74">
        <f>ROUND((ES74),2)</f>
        <v>13.93</v>
      </c>
      <c r="AD74">
        <f>ROUND((((ET74)-(EU74))+AE74),2)</f>
        <v>0</v>
      </c>
      <c r="AE74">
        <f t="shared" si="90"/>
        <v>0</v>
      </c>
      <c r="AF74">
        <f t="shared" si="90"/>
        <v>0</v>
      </c>
      <c r="AG74">
        <f t="shared" si="71"/>
        <v>0</v>
      </c>
      <c r="AH74">
        <f t="shared" si="91"/>
        <v>0</v>
      </c>
      <c r="AI74">
        <f t="shared" si="91"/>
        <v>0</v>
      </c>
      <c r="AJ74">
        <f t="shared" si="72"/>
        <v>0</v>
      </c>
      <c r="AK74">
        <v>13.93</v>
      </c>
      <c r="AL74">
        <v>13.93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4</v>
      </c>
      <c r="BJ74" t="s">
        <v>124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1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73"/>
        <v>-11701.2</v>
      </c>
      <c r="CQ74">
        <f t="shared" si="74"/>
        <v>13.93</v>
      </c>
      <c r="CR74">
        <f>((((ET74)*BB74-(EU74)*BS74)+AE74*BS74)*AV74)</f>
        <v>0</v>
      </c>
      <c r="CS74">
        <f t="shared" si="75"/>
        <v>0</v>
      </c>
      <c r="CT74">
        <f t="shared" si="76"/>
        <v>0</v>
      </c>
      <c r="CU74">
        <f t="shared" si="77"/>
        <v>0</v>
      </c>
      <c r="CV74">
        <f t="shared" si="78"/>
        <v>0</v>
      </c>
      <c r="CW74">
        <f t="shared" si="79"/>
        <v>0</v>
      </c>
      <c r="CX74">
        <f t="shared" si="79"/>
        <v>0</v>
      </c>
      <c r="CY74">
        <f t="shared" si="80"/>
        <v>0</v>
      </c>
      <c r="CZ74">
        <f t="shared" si="81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1009</v>
      </c>
      <c r="DV74" t="s">
        <v>49</v>
      </c>
      <c r="DW74" t="s">
        <v>49</v>
      </c>
      <c r="DX74">
        <v>1</v>
      </c>
      <c r="EE74">
        <v>33645457</v>
      </c>
      <c r="EF74">
        <v>1</v>
      </c>
      <c r="EG74" t="s">
        <v>20</v>
      </c>
      <c r="EH74">
        <v>0</v>
      </c>
      <c r="EI74" t="s">
        <v>3</v>
      </c>
      <c r="EJ74">
        <v>4</v>
      </c>
      <c r="EK74">
        <v>0</v>
      </c>
      <c r="EL74" t="s">
        <v>21</v>
      </c>
      <c r="EM74" t="s">
        <v>22</v>
      </c>
      <c r="EO74" t="s">
        <v>3</v>
      </c>
      <c r="EQ74">
        <v>0</v>
      </c>
      <c r="ER74">
        <v>13.93</v>
      </c>
      <c r="ES74">
        <v>13.93</v>
      </c>
      <c r="ET74">
        <v>0</v>
      </c>
      <c r="EU74">
        <v>0</v>
      </c>
      <c r="EV74">
        <v>0</v>
      </c>
      <c r="EW74">
        <v>0</v>
      </c>
      <c r="EX74">
        <v>0</v>
      </c>
      <c r="FQ74">
        <v>0</v>
      </c>
      <c r="FR74">
        <f t="shared" si="82"/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-223756904</v>
      </c>
      <c r="GG74">
        <v>2</v>
      </c>
      <c r="GH74">
        <v>1</v>
      </c>
      <c r="GI74">
        <v>-2</v>
      </c>
      <c r="GJ74">
        <v>0</v>
      </c>
      <c r="GK74">
        <f>ROUND(R74*(R12)/100,2)</f>
        <v>0</v>
      </c>
      <c r="GL74">
        <f t="shared" si="83"/>
        <v>0</v>
      </c>
      <c r="GM74">
        <f t="shared" si="84"/>
        <v>-11701.2</v>
      </c>
      <c r="GN74">
        <f t="shared" si="85"/>
        <v>0</v>
      </c>
      <c r="GO74">
        <f t="shared" si="86"/>
        <v>0</v>
      </c>
      <c r="GP74">
        <f t="shared" si="87"/>
        <v>-11701.2</v>
      </c>
      <c r="GR74">
        <v>0</v>
      </c>
      <c r="GS74">
        <v>3</v>
      </c>
      <c r="GT74">
        <v>0</v>
      </c>
      <c r="GU74" t="s">
        <v>3</v>
      </c>
      <c r="GV74">
        <f t="shared" si="88"/>
        <v>0</v>
      </c>
      <c r="GW74">
        <v>1</v>
      </c>
      <c r="GX74">
        <f t="shared" si="89"/>
        <v>0</v>
      </c>
      <c r="HA74">
        <v>0</v>
      </c>
      <c r="HB74">
        <v>0</v>
      </c>
      <c r="IK74">
        <v>0</v>
      </c>
    </row>
    <row r="75" spans="1:245" x14ac:dyDescent="0.2">
      <c r="A75">
        <v>18</v>
      </c>
      <c r="B75">
        <v>1</v>
      </c>
      <c r="C75">
        <v>26</v>
      </c>
      <c r="E75" t="s">
        <v>125</v>
      </c>
      <c r="F75" t="s">
        <v>126</v>
      </c>
      <c r="G75" t="s">
        <v>127</v>
      </c>
      <c r="H75" t="s">
        <v>49</v>
      </c>
      <c r="I75">
        <f>I73*J75</f>
        <v>4.2</v>
      </c>
      <c r="J75">
        <v>2</v>
      </c>
      <c r="O75">
        <f t="shared" si="60"/>
        <v>52.33</v>
      </c>
      <c r="P75">
        <f t="shared" si="61"/>
        <v>52.33</v>
      </c>
      <c r="Q75">
        <f t="shared" si="62"/>
        <v>0</v>
      </c>
      <c r="R75">
        <f t="shared" si="63"/>
        <v>0</v>
      </c>
      <c r="S75">
        <f t="shared" si="64"/>
        <v>0</v>
      </c>
      <c r="T75">
        <f t="shared" si="65"/>
        <v>0</v>
      </c>
      <c r="U75">
        <f t="shared" si="66"/>
        <v>0</v>
      </c>
      <c r="V75">
        <f t="shared" si="67"/>
        <v>0</v>
      </c>
      <c r="W75">
        <f t="shared" si="68"/>
        <v>0</v>
      </c>
      <c r="X75">
        <f t="shared" si="69"/>
        <v>0</v>
      </c>
      <c r="Y75">
        <f t="shared" si="69"/>
        <v>0</v>
      </c>
      <c r="AA75">
        <v>35064013</v>
      </c>
      <c r="AB75">
        <f t="shared" si="70"/>
        <v>12.46</v>
      </c>
      <c r="AC75">
        <f>ROUND((ES75),2)</f>
        <v>12.46</v>
      </c>
      <c r="AD75">
        <f>ROUND((((ET75)-(EU75))+AE75),2)</f>
        <v>0</v>
      </c>
      <c r="AE75">
        <f t="shared" si="90"/>
        <v>0</v>
      </c>
      <c r="AF75">
        <f t="shared" si="90"/>
        <v>0</v>
      </c>
      <c r="AG75">
        <f t="shared" si="71"/>
        <v>0</v>
      </c>
      <c r="AH75">
        <f t="shared" si="91"/>
        <v>0</v>
      </c>
      <c r="AI75">
        <f t="shared" si="91"/>
        <v>0</v>
      </c>
      <c r="AJ75">
        <f t="shared" si="72"/>
        <v>0</v>
      </c>
      <c r="AK75">
        <v>12.46</v>
      </c>
      <c r="AL75">
        <v>12.46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4</v>
      </c>
      <c r="BJ75" t="s">
        <v>128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73"/>
        <v>52.33</v>
      </c>
      <c r="CQ75">
        <f t="shared" si="74"/>
        <v>12.46</v>
      </c>
      <c r="CR75">
        <f>((((ET75)*BB75-(EU75)*BS75)+AE75*BS75)*AV75)</f>
        <v>0</v>
      </c>
      <c r="CS75">
        <f t="shared" si="75"/>
        <v>0</v>
      </c>
      <c r="CT75">
        <f t="shared" si="76"/>
        <v>0</v>
      </c>
      <c r="CU75">
        <f t="shared" si="77"/>
        <v>0</v>
      </c>
      <c r="CV75">
        <f t="shared" si="78"/>
        <v>0</v>
      </c>
      <c r="CW75">
        <f t="shared" si="79"/>
        <v>0</v>
      </c>
      <c r="CX75">
        <f t="shared" si="79"/>
        <v>0</v>
      </c>
      <c r="CY75">
        <f t="shared" si="80"/>
        <v>0</v>
      </c>
      <c r="CZ75">
        <f t="shared" si="81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1009</v>
      </c>
      <c r="DV75" t="s">
        <v>49</v>
      </c>
      <c r="DW75" t="s">
        <v>49</v>
      </c>
      <c r="DX75">
        <v>1</v>
      </c>
      <c r="EE75">
        <v>33645457</v>
      </c>
      <c r="EF75">
        <v>1</v>
      </c>
      <c r="EG75" t="s">
        <v>20</v>
      </c>
      <c r="EH75">
        <v>0</v>
      </c>
      <c r="EI75" t="s">
        <v>3</v>
      </c>
      <c r="EJ75">
        <v>4</v>
      </c>
      <c r="EK75">
        <v>0</v>
      </c>
      <c r="EL75" t="s">
        <v>21</v>
      </c>
      <c r="EM75" t="s">
        <v>22</v>
      </c>
      <c r="EO75" t="s">
        <v>3</v>
      </c>
      <c r="EQ75">
        <v>0</v>
      </c>
      <c r="ER75">
        <v>12.46</v>
      </c>
      <c r="ES75">
        <v>12.46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82"/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-496420015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 t="shared" si="83"/>
        <v>0</v>
      </c>
      <c r="GM75">
        <f t="shared" si="84"/>
        <v>52.33</v>
      </c>
      <c r="GN75">
        <f t="shared" si="85"/>
        <v>0</v>
      </c>
      <c r="GO75">
        <f t="shared" si="86"/>
        <v>0</v>
      </c>
      <c r="GP75">
        <f t="shared" si="87"/>
        <v>52.33</v>
      </c>
      <c r="GR75">
        <v>0</v>
      </c>
      <c r="GS75">
        <v>3</v>
      </c>
      <c r="GT75">
        <v>0</v>
      </c>
      <c r="GU75" t="s">
        <v>3</v>
      </c>
      <c r="GV75">
        <f t="shared" si="88"/>
        <v>0</v>
      </c>
      <c r="GW75">
        <v>1</v>
      </c>
      <c r="GX75">
        <f t="shared" si="89"/>
        <v>0</v>
      </c>
      <c r="HA75">
        <v>0</v>
      </c>
      <c r="HB75">
        <v>0</v>
      </c>
      <c r="IK75">
        <v>0</v>
      </c>
    </row>
    <row r="76" spans="1:245" x14ac:dyDescent="0.2">
      <c r="A76">
        <v>17</v>
      </c>
      <c r="B76">
        <v>1</v>
      </c>
      <c r="C76">
        <f>ROW(SmtRes!A27)</f>
        <v>27</v>
      </c>
      <c r="D76">
        <f>ROW(EtalonRes!A25)</f>
        <v>25</v>
      </c>
      <c r="E76" t="s">
        <v>129</v>
      </c>
      <c r="F76" t="s">
        <v>24</v>
      </c>
      <c r="G76" t="s">
        <v>25</v>
      </c>
      <c r="H76" t="s">
        <v>26</v>
      </c>
      <c r="I76">
        <f>ROUND(790/100,9)</f>
        <v>7.9</v>
      </c>
      <c r="J76">
        <v>0</v>
      </c>
      <c r="O76">
        <f t="shared" si="60"/>
        <v>520.45000000000005</v>
      </c>
      <c r="P76">
        <f t="shared" si="61"/>
        <v>0</v>
      </c>
      <c r="Q76">
        <f t="shared" si="62"/>
        <v>0</v>
      </c>
      <c r="R76">
        <f t="shared" si="63"/>
        <v>0</v>
      </c>
      <c r="S76">
        <f t="shared" si="64"/>
        <v>520.45000000000005</v>
      </c>
      <c r="T76">
        <f t="shared" si="65"/>
        <v>0</v>
      </c>
      <c r="U76">
        <f t="shared" si="66"/>
        <v>3.3180000000000005</v>
      </c>
      <c r="V76">
        <f t="shared" si="67"/>
        <v>0</v>
      </c>
      <c r="W76">
        <f t="shared" si="68"/>
        <v>0</v>
      </c>
      <c r="X76">
        <f t="shared" si="69"/>
        <v>364.32</v>
      </c>
      <c r="Y76">
        <f t="shared" si="69"/>
        <v>52.05</v>
      </c>
      <c r="AA76">
        <v>35064013</v>
      </c>
      <c r="AB76">
        <f t="shared" si="70"/>
        <v>65.88</v>
      </c>
      <c r="AC76">
        <f>ROUND(((ES76*3)),2)</f>
        <v>0</v>
      </c>
      <c r="AD76">
        <f>ROUND(((((ET76*3))-((EU76*3)))+AE76),2)</f>
        <v>0</v>
      </c>
      <c r="AE76">
        <f>ROUND(((EU76*3)),2)</f>
        <v>0</v>
      </c>
      <c r="AF76">
        <f>ROUND(((EV76*3)),2)</f>
        <v>65.88</v>
      </c>
      <c r="AG76">
        <f t="shared" si="71"/>
        <v>0</v>
      </c>
      <c r="AH76">
        <f>((EW76*3))</f>
        <v>0.42000000000000004</v>
      </c>
      <c r="AI76">
        <f>((EX76*3))</f>
        <v>0</v>
      </c>
      <c r="AJ76">
        <f t="shared" si="72"/>
        <v>0</v>
      </c>
      <c r="AK76">
        <v>21.96</v>
      </c>
      <c r="AL76">
        <v>0</v>
      </c>
      <c r="AM76">
        <v>0</v>
      </c>
      <c r="AN76">
        <v>0</v>
      </c>
      <c r="AO76">
        <v>21.96</v>
      </c>
      <c r="AP76">
        <v>0</v>
      </c>
      <c r="AQ76">
        <v>0.14000000000000001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4</v>
      </c>
      <c r="BJ76" t="s">
        <v>27</v>
      </c>
      <c r="BM76">
        <v>0</v>
      </c>
      <c r="BN76">
        <v>0</v>
      </c>
      <c r="BO76" t="s">
        <v>3</v>
      </c>
      <c r="BP76">
        <v>0</v>
      </c>
      <c r="BQ76">
        <v>1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73"/>
        <v>520.45000000000005</v>
      </c>
      <c r="CQ76">
        <f t="shared" si="74"/>
        <v>0</v>
      </c>
      <c r="CR76">
        <f>(((((ET76*3))*BB76-((EU76*3))*BS76)+AE76*BS76)*AV76)</f>
        <v>0</v>
      </c>
      <c r="CS76">
        <f t="shared" si="75"/>
        <v>0</v>
      </c>
      <c r="CT76">
        <f t="shared" si="76"/>
        <v>65.88</v>
      </c>
      <c r="CU76">
        <f t="shared" si="77"/>
        <v>0</v>
      </c>
      <c r="CV76">
        <f t="shared" si="78"/>
        <v>0.42000000000000004</v>
      </c>
      <c r="CW76">
        <f t="shared" si="79"/>
        <v>0</v>
      </c>
      <c r="CX76">
        <f t="shared" si="79"/>
        <v>0</v>
      </c>
      <c r="CY76">
        <f t="shared" si="80"/>
        <v>364.315</v>
      </c>
      <c r="CZ76">
        <f t="shared" si="81"/>
        <v>52.045000000000002</v>
      </c>
      <c r="DC76" t="s">
        <v>3</v>
      </c>
      <c r="DD76" t="s">
        <v>28</v>
      </c>
      <c r="DE76" t="s">
        <v>28</v>
      </c>
      <c r="DF76" t="s">
        <v>28</v>
      </c>
      <c r="DG76" t="s">
        <v>28</v>
      </c>
      <c r="DH76" t="s">
        <v>3</v>
      </c>
      <c r="DI76" t="s">
        <v>28</v>
      </c>
      <c r="DJ76" t="s">
        <v>28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1005</v>
      </c>
      <c r="DV76" t="s">
        <v>26</v>
      </c>
      <c r="DW76" t="s">
        <v>26</v>
      </c>
      <c r="DX76">
        <v>100</v>
      </c>
      <c r="EE76">
        <v>33645457</v>
      </c>
      <c r="EF76">
        <v>1</v>
      </c>
      <c r="EG76" t="s">
        <v>20</v>
      </c>
      <c r="EH76">
        <v>0</v>
      </c>
      <c r="EI76" t="s">
        <v>3</v>
      </c>
      <c r="EJ76">
        <v>4</v>
      </c>
      <c r="EK76">
        <v>0</v>
      </c>
      <c r="EL76" t="s">
        <v>21</v>
      </c>
      <c r="EM76" t="s">
        <v>22</v>
      </c>
      <c r="EO76" t="s">
        <v>3</v>
      </c>
      <c r="EQ76">
        <v>0</v>
      </c>
      <c r="ER76">
        <v>21.96</v>
      </c>
      <c r="ES76">
        <v>0</v>
      </c>
      <c r="ET76">
        <v>0</v>
      </c>
      <c r="EU76">
        <v>0</v>
      </c>
      <c r="EV76">
        <v>21.96</v>
      </c>
      <c r="EW76">
        <v>0.14000000000000001</v>
      </c>
      <c r="EX76">
        <v>0</v>
      </c>
      <c r="EY76">
        <v>0</v>
      </c>
      <c r="FQ76">
        <v>0</v>
      </c>
      <c r="FR76">
        <f t="shared" si="82"/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-994846734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 t="shared" si="83"/>
        <v>0</v>
      </c>
      <c r="GM76">
        <f t="shared" si="84"/>
        <v>936.82</v>
      </c>
      <c r="GN76">
        <f t="shared" si="85"/>
        <v>0</v>
      </c>
      <c r="GO76">
        <f t="shared" si="86"/>
        <v>0</v>
      </c>
      <c r="GP76">
        <f t="shared" si="87"/>
        <v>936.82</v>
      </c>
      <c r="GR76">
        <v>0</v>
      </c>
      <c r="GS76">
        <v>3</v>
      </c>
      <c r="GT76">
        <v>0</v>
      </c>
      <c r="GU76" t="s">
        <v>3</v>
      </c>
      <c r="GV76">
        <f t="shared" si="88"/>
        <v>0</v>
      </c>
      <c r="GW76">
        <v>1</v>
      </c>
      <c r="GX76">
        <f t="shared" si="89"/>
        <v>0</v>
      </c>
      <c r="HA76">
        <v>0</v>
      </c>
      <c r="HB76">
        <v>0</v>
      </c>
      <c r="IK76">
        <v>0</v>
      </c>
    </row>
    <row r="78" spans="1:245" x14ac:dyDescent="0.2">
      <c r="A78" s="2">
        <v>51</v>
      </c>
      <c r="B78" s="2">
        <f>B66</f>
        <v>1</v>
      </c>
      <c r="C78" s="2">
        <f>A66</f>
        <v>4</v>
      </c>
      <c r="D78" s="2">
        <f>ROW(A66)</f>
        <v>66</v>
      </c>
      <c r="E78" s="2"/>
      <c r="F78" s="2" t="str">
        <f>IF(F66&lt;&gt;"",F66,"")</f>
        <v>Новый раздел</v>
      </c>
      <c r="G78" s="2" t="str">
        <f>IF(G66&lt;&gt;"",G66,"")</f>
        <v>Май</v>
      </c>
      <c r="H78" s="2">
        <v>0</v>
      </c>
      <c r="I78" s="2"/>
      <c r="J78" s="2"/>
      <c r="K78" s="2"/>
      <c r="L78" s="2"/>
      <c r="M78" s="2"/>
      <c r="N78" s="2"/>
      <c r="O78" s="2">
        <f t="shared" ref="O78:T78" si="92">ROUND(AB78,2)</f>
        <v>5762.69</v>
      </c>
      <c r="P78" s="2">
        <f t="shared" si="92"/>
        <v>146.77000000000001</v>
      </c>
      <c r="Q78" s="2">
        <f t="shared" si="92"/>
        <v>1743.99</v>
      </c>
      <c r="R78" s="2">
        <f t="shared" si="92"/>
        <v>416.54</v>
      </c>
      <c r="S78" s="2">
        <f t="shared" si="92"/>
        <v>3871.93</v>
      </c>
      <c r="T78" s="2">
        <f t="shared" si="92"/>
        <v>0</v>
      </c>
      <c r="U78" s="2">
        <f>AH78</f>
        <v>25.242000000000001</v>
      </c>
      <c r="V78" s="2">
        <f>AI78</f>
        <v>0</v>
      </c>
      <c r="W78" s="2">
        <f>ROUND(AJ78,2)</f>
        <v>0</v>
      </c>
      <c r="X78" s="2">
        <f>ROUND(AK78,2)</f>
        <v>2710.35</v>
      </c>
      <c r="Y78" s="2">
        <f>ROUND(AL78,2)</f>
        <v>387.2</v>
      </c>
      <c r="Z78" s="2"/>
      <c r="AA78" s="2"/>
      <c r="AB78" s="2">
        <f>ROUND(SUMIF(AA70:AA76,"=35064013",O70:O76),2)</f>
        <v>5762.69</v>
      </c>
      <c r="AC78" s="2">
        <f>ROUND(SUMIF(AA70:AA76,"=35064013",P70:P76),2)</f>
        <v>146.77000000000001</v>
      </c>
      <c r="AD78" s="2">
        <f>ROUND(SUMIF(AA70:AA76,"=35064013",Q70:Q76),2)</f>
        <v>1743.99</v>
      </c>
      <c r="AE78" s="2">
        <f>ROUND(SUMIF(AA70:AA76,"=35064013",R70:R76),2)</f>
        <v>416.54</v>
      </c>
      <c r="AF78" s="2">
        <f>ROUND(SUMIF(AA70:AA76,"=35064013",S70:S76),2)</f>
        <v>3871.93</v>
      </c>
      <c r="AG78" s="2">
        <f>ROUND(SUMIF(AA70:AA76,"=35064013",T70:T76),2)</f>
        <v>0</v>
      </c>
      <c r="AH78" s="2">
        <f>SUMIF(AA70:AA76,"=35064013",U70:U76)</f>
        <v>25.242000000000001</v>
      </c>
      <c r="AI78" s="2">
        <f>SUMIF(AA70:AA76,"=35064013",V70:V76)</f>
        <v>0</v>
      </c>
      <c r="AJ78" s="2">
        <f>ROUND(SUMIF(AA70:AA76,"=35064013",W70:W76),2)</f>
        <v>0</v>
      </c>
      <c r="AK78" s="2">
        <f>ROUND(SUMIF(AA70:AA76,"=35064013",X70:X76),2)</f>
        <v>2710.35</v>
      </c>
      <c r="AL78" s="2">
        <f>ROUND(SUMIF(AA70:AA76,"=35064013",Y70:Y76),2)</f>
        <v>387.2</v>
      </c>
      <c r="AM78" s="2"/>
      <c r="AN78" s="2"/>
      <c r="AO78" s="2">
        <f t="shared" ref="AO78:BC78" si="93">ROUND(BX78,2)</f>
        <v>0</v>
      </c>
      <c r="AP78" s="2">
        <f t="shared" si="93"/>
        <v>0</v>
      </c>
      <c r="AQ78" s="2">
        <f t="shared" si="93"/>
        <v>0</v>
      </c>
      <c r="AR78" s="2">
        <f t="shared" si="93"/>
        <v>9310.11</v>
      </c>
      <c r="AS78" s="2">
        <f t="shared" si="93"/>
        <v>0</v>
      </c>
      <c r="AT78" s="2">
        <f t="shared" si="93"/>
        <v>0</v>
      </c>
      <c r="AU78" s="2">
        <f t="shared" si="93"/>
        <v>9310.11</v>
      </c>
      <c r="AV78" s="2">
        <f t="shared" si="93"/>
        <v>146.77000000000001</v>
      </c>
      <c r="AW78" s="2">
        <f t="shared" si="93"/>
        <v>146.77000000000001</v>
      </c>
      <c r="AX78" s="2">
        <f t="shared" si="93"/>
        <v>0</v>
      </c>
      <c r="AY78" s="2">
        <f t="shared" si="93"/>
        <v>146.77000000000001</v>
      </c>
      <c r="AZ78" s="2">
        <f t="shared" si="93"/>
        <v>0</v>
      </c>
      <c r="BA78" s="2">
        <f t="shared" si="93"/>
        <v>0</v>
      </c>
      <c r="BB78" s="2">
        <f t="shared" si="93"/>
        <v>0</v>
      </c>
      <c r="BC78" s="2">
        <f t="shared" si="93"/>
        <v>0</v>
      </c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>
        <f>ROUND(SUMIF(AA70:AA76,"=35064013",FQ70:FQ76),2)</f>
        <v>0</v>
      </c>
      <c r="BY78" s="2">
        <f>ROUND(SUMIF(AA70:AA76,"=35064013",FR70:FR76),2)</f>
        <v>0</v>
      </c>
      <c r="BZ78" s="2">
        <f>ROUND(SUMIF(AA70:AA76,"=35064013",GL70:GL76),2)</f>
        <v>0</v>
      </c>
      <c r="CA78" s="2">
        <f>ROUND(SUMIF(AA70:AA76,"=35064013",GM70:GM76),2)</f>
        <v>9310.11</v>
      </c>
      <c r="CB78" s="2">
        <f>ROUND(SUMIF(AA70:AA76,"=35064013",GN70:GN76),2)</f>
        <v>0</v>
      </c>
      <c r="CC78" s="2">
        <f>ROUND(SUMIF(AA70:AA76,"=35064013",GO70:GO76),2)</f>
        <v>0</v>
      </c>
      <c r="CD78" s="2">
        <f>ROUND(SUMIF(AA70:AA76,"=35064013",GP70:GP76),2)</f>
        <v>9310.11</v>
      </c>
      <c r="CE78" s="2">
        <f>AC78-BX78</f>
        <v>146.77000000000001</v>
      </c>
      <c r="CF78" s="2">
        <f>AC78-BY78</f>
        <v>146.77000000000001</v>
      </c>
      <c r="CG78" s="2">
        <f>BX78-BZ78</f>
        <v>0</v>
      </c>
      <c r="CH78" s="2">
        <f>AC78-BX78-BY78+BZ78</f>
        <v>146.77000000000001</v>
      </c>
      <c r="CI78" s="2">
        <f>BY78-BZ78</f>
        <v>0</v>
      </c>
      <c r="CJ78" s="2">
        <f>ROUND(SUMIF(AA70:AA76,"=35064013",GX70:GX76),2)</f>
        <v>0</v>
      </c>
      <c r="CK78" s="2">
        <f>ROUND(SUMIF(AA70:AA76,"=35064013",GY70:GY76),2)</f>
        <v>0</v>
      </c>
      <c r="CL78" s="2">
        <f>ROUND(SUMIF(AA70:AA76,"=35064013",GZ70:GZ76),2)</f>
        <v>0</v>
      </c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>
        <v>0</v>
      </c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201</v>
      </c>
      <c r="F80" s="4">
        <f>ROUND(Source!O78,O80)</f>
        <v>5762.69</v>
      </c>
      <c r="G80" s="4" t="s">
        <v>55</v>
      </c>
      <c r="H80" s="4" t="s">
        <v>56</v>
      </c>
      <c r="I80" s="4"/>
      <c r="J80" s="4"/>
      <c r="K80" s="4">
        <v>201</v>
      </c>
      <c r="L80" s="4">
        <v>1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1</v>
      </c>
      <c r="E81" s="4">
        <v>202</v>
      </c>
      <c r="F81" s="4">
        <f>ROUND(Source!P78,O81)</f>
        <v>146.77000000000001</v>
      </c>
      <c r="G81" s="4" t="s">
        <v>57</v>
      </c>
      <c r="H81" s="4" t="s">
        <v>58</v>
      </c>
      <c r="I81" s="4"/>
      <c r="J81" s="4"/>
      <c r="K81" s="4">
        <v>202</v>
      </c>
      <c r="L81" s="4">
        <v>2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222</v>
      </c>
      <c r="F82" s="4">
        <f>ROUND(Source!AO78,O82)</f>
        <v>0</v>
      </c>
      <c r="G82" s="4" t="s">
        <v>59</v>
      </c>
      <c r="H82" s="4" t="s">
        <v>60</v>
      </c>
      <c r="I82" s="4"/>
      <c r="J82" s="4"/>
      <c r="K82" s="4">
        <v>222</v>
      </c>
      <c r="L82" s="4">
        <v>3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225</v>
      </c>
      <c r="F83" s="4">
        <f>ROUND(Source!AV78,O83)</f>
        <v>146.77000000000001</v>
      </c>
      <c r="G83" s="4" t="s">
        <v>61</v>
      </c>
      <c r="H83" s="4" t="s">
        <v>62</v>
      </c>
      <c r="I83" s="4"/>
      <c r="J83" s="4"/>
      <c r="K83" s="4">
        <v>225</v>
      </c>
      <c r="L83" s="4">
        <v>4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226</v>
      </c>
      <c r="F84" s="4">
        <f>ROUND(Source!AW78,O84)</f>
        <v>146.77000000000001</v>
      </c>
      <c r="G84" s="4" t="s">
        <v>63</v>
      </c>
      <c r="H84" s="4" t="s">
        <v>64</v>
      </c>
      <c r="I84" s="4"/>
      <c r="J84" s="4"/>
      <c r="K84" s="4">
        <v>226</v>
      </c>
      <c r="L84" s="4">
        <v>5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227</v>
      </c>
      <c r="F85" s="4">
        <f>ROUND(Source!AX78,O85)</f>
        <v>0</v>
      </c>
      <c r="G85" s="4" t="s">
        <v>65</v>
      </c>
      <c r="H85" s="4" t="s">
        <v>66</v>
      </c>
      <c r="I85" s="4"/>
      <c r="J85" s="4"/>
      <c r="K85" s="4">
        <v>227</v>
      </c>
      <c r="L85" s="4">
        <v>6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228</v>
      </c>
      <c r="F86" s="4">
        <f>ROUND(Source!AY78,O86)</f>
        <v>146.77000000000001</v>
      </c>
      <c r="G86" s="4" t="s">
        <v>67</v>
      </c>
      <c r="H86" s="4" t="s">
        <v>68</v>
      </c>
      <c r="I86" s="4"/>
      <c r="J86" s="4"/>
      <c r="K86" s="4">
        <v>228</v>
      </c>
      <c r="L86" s="4">
        <v>7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216</v>
      </c>
      <c r="F87" s="4">
        <f>ROUND(Source!AP78,O87)</f>
        <v>0</v>
      </c>
      <c r="G87" s="4" t="s">
        <v>69</v>
      </c>
      <c r="H87" s="4" t="s">
        <v>70</v>
      </c>
      <c r="I87" s="4"/>
      <c r="J87" s="4"/>
      <c r="K87" s="4">
        <v>216</v>
      </c>
      <c r="L87" s="4">
        <v>8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223</v>
      </c>
      <c r="F88" s="4">
        <f>ROUND(Source!AQ78,O88)</f>
        <v>0</v>
      </c>
      <c r="G88" s="4" t="s">
        <v>71</v>
      </c>
      <c r="H88" s="4" t="s">
        <v>72</v>
      </c>
      <c r="I88" s="4"/>
      <c r="J88" s="4"/>
      <c r="K88" s="4">
        <v>223</v>
      </c>
      <c r="L88" s="4">
        <v>9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229</v>
      </c>
      <c r="F89" s="4">
        <f>ROUND(Source!AZ78,O89)</f>
        <v>0</v>
      </c>
      <c r="G89" s="4" t="s">
        <v>73</v>
      </c>
      <c r="H89" s="4" t="s">
        <v>74</v>
      </c>
      <c r="I89" s="4"/>
      <c r="J89" s="4"/>
      <c r="K89" s="4">
        <v>229</v>
      </c>
      <c r="L89" s="4">
        <v>10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203</v>
      </c>
      <c r="F90" s="4">
        <f>ROUND(Source!Q78,O90)</f>
        <v>1743.99</v>
      </c>
      <c r="G90" s="4" t="s">
        <v>75</v>
      </c>
      <c r="H90" s="4" t="s">
        <v>76</v>
      </c>
      <c r="I90" s="4"/>
      <c r="J90" s="4"/>
      <c r="K90" s="4">
        <v>203</v>
      </c>
      <c r="L90" s="4">
        <v>11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231</v>
      </c>
      <c r="F91" s="4">
        <f>ROUND(Source!BB78,O91)</f>
        <v>0</v>
      </c>
      <c r="G91" s="4" t="s">
        <v>77</v>
      </c>
      <c r="H91" s="4" t="s">
        <v>78</v>
      </c>
      <c r="I91" s="4"/>
      <c r="J91" s="4"/>
      <c r="K91" s="4">
        <v>231</v>
      </c>
      <c r="L91" s="4">
        <v>12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204</v>
      </c>
      <c r="F92" s="4">
        <f>ROUND(Source!R78,O92)</f>
        <v>416.54</v>
      </c>
      <c r="G92" s="4" t="s">
        <v>79</v>
      </c>
      <c r="H92" s="4" t="s">
        <v>80</v>
      </c>
      <c r="I92" s="4"/>
      <c r="J92" s="4"/>
      <c r="K92" s="4">
        <v>204</v>
      </c>
      <c r="L92" s="4">
        <v>13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205</v>
      </c>
      <c r="F93" s="4">
        <f>ROUND(Source!S78,O93)</f>
        <v>3871.93</v>
      </c>
      <c r="G93" s="4" t="s">
        <v>81</v>
      </c>
      <c r="H93" s="4" t="s">
        <v>82</v>
      </c>
      <c r="I93" s="4"/>
      <c r="J93" s="4"/>
      <c r="K93" s="4">
        <v>205</v>
      </c>
      <c r="L93" s="4">
        <v>14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232</v>
      </c>
      <c r="F94" s="4">
        <f>ROUND(Source!BC78,O94)</f>
        <v>0</v>
      </c>
      <c r="G94" s="4" t="s">
        <v>83</v>
      </c>
      <c r="H94" s="4" t="s">
        <v>84</v>
      </c>
      <c r="I94" s="4"/>
      <c r="J94" s="4"/>
      <c r="K94" s="4">
        <v>232</v>
      </c>
      <c r="L94" s="4">
        <v>15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214</v>
      </c>
      <c r="F95" s="4">
        <f>ROUND(Source!AS78,O95)</f>
        <v>0</v>
      </c>
      <c r="G95" s="4" t="s">
        <v>85</v>
      </c>
      <c r="H95" s="4" t="s">
        <v>86</v>
      </c>
      <c r="I95" s="4"/>
      <c r="J95" s="4"/>
      <c r="K95" s="4">
        <v>214</v>
      </c>
      <c r="L95" s="4">
        <v>16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215</v>
      </c>
      <c r="F96" s="4">
        <f>ROUND(Source!AT78,O96)</f>
        <v>0</v>
      </c>
      <c r="G96" s="4" t="s">
        <v>87</v>
      </c>
      <c r="H96" s="4" t="s">
        <v>88</v>
      </c>
      <c r="I96" s="4"/>
      <c r="J96" s="4"/>
      <c r="K96" s="4">
        <v>215</v>
      </c>
      <c r="L96" s="4">
        <v>17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217</v>
      </c>
      <c r="F97" s="4">
        <f>ROUND(Source!AU78,O97)</f>
        <v>9310.11</v>
      </c>
      <c r="G97" s="4" t="s">
        <v>89</v>
      </c>
      <c r="H97" s="4" t="s">
        <v>90</v>
      </c>
      <c r="I97" s="4"/>
      <c r="J97" s="4"/>
      <c r="K97" s="4">
        <v>217</v>
      </c>
      <c r="L97" s="4">
        <v>18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230</v>
      </c>
      <c r="F98" s="4">
        <f>ROUND(Source!BA78,O98)</f>
        <v>0</v>
      </c>
      <c r="G98" s="4" t="s">
        <v>91</v>
      </c>
      <c r="H98" s="4" t="s">
        <v>92</v>
      </c>
      <c r="I98" s="4"/>
      <c r="J98" s="4"/>
      <c r="K98" s="4">
        <v>230</v>
      </c>
      <c r="L98" s="4">
        <v>19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206</v>
      </c>
      <c r="F99" s="4">
        <f>ROUND(Source!T78,O99)</f>
        <v>0</v>
      </c>
      <c r="G99" s="4" t="s">
        <v>93</v>
      </c>
      <c r="H99" s="4" t="s">
        <v>94</v>
      </c>
      <c r="I99" s="4"/>
      <c r="J99" s="4"/>
      <c r="K99" s="4">
        <v>206</v>
      </c>
      <c r="L99" s="4">
        <v>20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207</v>
      </c>
      <c r="F100" s="4">
        <f>Source!U78</f>
        <v>25.242000000000001</v>
      </c>
      <c r="G100" s="4" t="s">
        <v>95</v>
      </c>
      <c r="H100" s="4" t="s">
        <v>96</v>
      </c>
      <c r="I100" s="4"/>
      <c r="J100" s="4"/>
      <c r="K100" s="4">
        <v>207</v>
      </c>
      <c r="L100" s="4">
        <v>21</v>
      </c>
      <c r="M100" s="4">
        <v>3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208</v>
      </c>
      <c r="F101" s="4">
        <f>Source!V78</f>
        <v>0</v>
      </c>
      <c r="G101" s="4" t="s">
        <v>97</v>
      </c>
      <c r="H101" s="4" t="s">
        <v>98</v>
      </c>
      <c r="I101" s="4"/>
      <c r="J101" s="4"/>
      <c r="K101" s="4">
        <v>208</v>
      </c>
      <c r="L101" s="4">
        <v>22</v>
      </c>
      <c r="M101" s="4">
        <v>3</v>
      </c>
      <c r="N101" s="4" t="s">
        <v>3</v>
      </c>
      <c r="O101" s="4">
        <v>-1</v>
      </c>
      <c r="P101" s="4"/>
      <c r="Q101" s="4"/>
      <c r="R101" s="4"/>
      <c r="S101" s="4"/>
      <c r="T101" s="4"/>
      <c r="U101" s="4"/>
      <c r="V101" s="4"/>
      <c r="W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209</v>
      </c>
      <c r="F102" s="4">
        <f>ROUND(Source!W78,O102)</f>
        <v>0</v>
      </c>
      <c r="G102" s="4" t="s">
        <v>99</v>
      </c>
      <c r="H102" s="4" t="s">
        <v>100</v>
      </c>
      <c r="I102" s="4"/>
      <c r="J102" s="4"/>
      <c r="K102" s="4">
        <v>209</v>
      </c>
      <c r="L102" s="4">
        <v>23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210</v>
      </c>
      <c r="F103" s="4">
        <f>ROUND(Source!X78,O103)</f>
        <v>2710.35</v>
      </c>
      <c r="G103" s="4" t="s">
        <v>101</v>
      </c>
      <c r="H103" s="4" t="s">
        <v>102</v>
      </c>
      <c r="I103" s="4"/>
      <c r="J103" s="4"/>
      <c r="K103" s="4">
        <v>210</v>
      </c>
      <c r="L103" s="4">
        <v>24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211</v>
      </c>
      <c r="F104" s="4">
        <f>ROUND(Source!Y78,O104)</f>
        <v>387.2</v>
      </c>
      <c r="G104" s="4" t="s">
        <v>103</v>
      </c>
      <c r="H104" s="4" t="s">
        <v>104</v>
      </c>
      <c r="I104" s="4"/>
      <c r="J104" s="4"/>
      <c r="K104" s="4">
        <v>211</v>
      </c>
      <c r="L104" s="4">
        <v>25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224</v>
      </c>
      <c r="F105" s="4">
        <f>ROUND(Source!AR78,O105)</f>
        <v>9310.11</v>
      </c>
      <c r="G105" s="4" t="s">
        <v>105</v>
      </c>
      <c r="H105" s="4" t="s">
        <v>106</v>
      </c>
      <c r="I105" s="4"/>
      <c r="J105" s="4"/>
      <c r="K105" s="4">
        <v>224</v>
      </c>
      <c r="L105" s="4">
        <v>26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7" spans="1:245" x14ac:dyDescent="0.2">
      <c r="A107" s="1">
        <v>4</v>
      </c>
      <c r="B107" s="1">
        <v>1</v>
      </c>
      <c r="C107" s="1"/>
      <c r="D107" s="1">
        <f>ROW(A116)</f>
        <v>116</v>
      </c>
      <c r="E107" s="1"/>
      <c r="F107" s="1" t="s">
        <v>12</v>
      </c>
      <c r="G107" s="1" t="s">
        <v>130</v>
      </c>
      <c r="H107" s="1" t="s">
        <v>3</v>
      </c>
      <c r="I107" s="1">
        <v>0</v>
      </c>
      <c r="J107" s="1"/>
      <c r="K107" s="1">
        <v>-1</v>
      </c>
      <c r="L107" s="1"/>
      <c r="M107" s="1"/>
      <c r="N107" s="1"/>
      <c r="O107" s="1"/>
      <c r="P107" s="1"/>
      <c r="Q107" s="1"/>
      <c r="R107" s="1"/>
      <c r="S107" s="1"/>
      <c r="T107" s="1"/>
      <c r="U107" s="1" t="s">
        <v>3</v>
      </c>
      <c r="V107" s="1">
        <v>0</v>
      </c>
      <c r="W107" s="1"/>
      <c r="X107" s="1"/>
      <c r="Y107" s="1"/>
      <c r="Z107" s="1"/>
      <c r="AA107" s="1"/>
      <c r="AB107" s="1" t="s">
        <v>3</v>
      </c>
      <c r="AC107" s="1" t="s">
        <v>3</v>
      </c>
      <c r="AD107" s="1" t="s">
        <v>3</v>
      </c>
      <c r="AE107" s="1" t="s">
        <v>3</v>
      </c>
      <c r="AF107" s="1" t="s">
        <v>3</v>
      </c>
      <c r="AG107" s="1" t="s">
        <v>3</v>
      </c>
      <c r="AH107" s="1"/>
      <c r="AI107" s="1"/>
      <c r="AJ107" s="1"/>
      <c r="AK107" s="1"/>
      <c r="AL107" s="1"/>
      <c r="AM107" s="1"/>
      <c r="AN107" s="1"/>
      <c r="AO107" s="1"/>
      <c r="AP107" s="1" t="s">
        <v>3</v>
      </c>
      <c r="AQ107" s="1" t="s">
        <v>3</v>
      </c>
      <c r="AR107" s="1" t="s">
        <v>3</v>
      </c>
      <c r="AS107" s="1"/>
      <c r="AT107" s="1"/>
      <c r="AU107" s="1"/>
      <c r="AV107" s="1"/>
      <c r="AW107" s="1"/>
      <c r="AX107" s="1"/>
      <c r="AY107" s="1"/>
      <c r="AZ107" s="1" t="s">
        <v>3</v>
      </c>
      <c r="BA107" s="1"/>
      <c r="BB107" s="1" t="s">
        <v>3</v>
      </c>
      <c r="BC107" s="1" t="s">
        <v>3</v>
      </c>
      <c r="BD107" s="1" t="s">
        <v>3</v>
      </c>
      <c r="BE107" s="1" t="s">
        <v>3</v>
      </c>
      <c r="BF107" s="1" t="s">
        <v>3</v>
      </c>
      <c r="BG107" s="1" t="s">
        <v>3</v>
      </c>
      <c r="BH107" s="1" t="s">
        <v>3</v>
      </c>
      <c r="BI107" s="1" t="s">
        <v>3</v>
      </c>
      <c r="BJ107" s="1" t="s">
        <v>3</v>
      </c>
      <c r="BK107" s="1" t="s">
        <v>3</v>
      </c>
      <c r="BL107" s="1" t="s">
        <v>3</v>
      </c>
      <c r="BM107" s="1" t="s">
        <v>3</v>
      </c>
      <c r="BN107" s="1" t="s">
        <v>3</v>
      </c>
      <c r="BO107" s="1" t="s">
        <v>3</v>
      </c>
      <c r="BP107" s="1" t="s">
        <v>3</v>
      </c>
      <c r="BQ107" s="1"/>
      <c r="BR107" s="1"/>
      <c r="BS107" s="1"/>
      <c r="BT107" s="1"/>
      <c r="BU107" s="1"/>
      <c r="BV107" s="1"/>
      <c r="BW107" s="1"/>
      <c r="BX107" s="1">
        <v>0</v>
      </c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>
        <v>0</v>
      </c>
    </row>
    <row r="109" spans="1:245" x14ac:dyDescent="0.2">
      <c r="A109" s="2">
        <v>52</v>
      </c>
      <c r="B109" s="2">
        <f t="shared" ref="B109:G109" si="94">B116</f>
        <v>1</v>
      </c>
      <c r="C109" s="2">
        <f t="shared" si="94"/>
        <v>4</v>
      </c>
      <c r="D109" s="2">
        <f t="shared" si="94"/>
        <v>107</v>
      </c>
      <c r="E109" s="2">
        <f t="shared" si="94"/>
        <v>0</v>
      </c>
      <c r="F109" s="2" t="str">
        <f t="shared" si="94"/>
        <v>Новый раздел</v>
      </c>
      <c r="G109" s="2" t="str">
        <f t="shared" si="94"/>
        <v>Июнь</v>
      </c>
      <c r="H109" s="2"/>
      <c r="I109" s="2"/>
      <c r="J109" s="2"/>
      <c r="K109" s="2"/>
      <c r="L109" s="2"/>
      <c r="M109" s="2"/>
      <c r="N109" s="2"/>
      <c r="O109" s="2">
        <f t="shared" ref="O109:AT109" si="95">O116</f>
        <v>3544.21</v>
      </c>
      <c r="P109" s="2">
        <f t="shared" si="95"/>
        <v>94.44</v>
      </c>
      <c r="Q109" s="2">
        <f t="shared" si="95"/>
        <v>1589.18</v>
      </c>
      <c r="R109" s="2">
        <f t="shared" si="95"/>
        <v>346.55</v>
      </c>
      <c r="S109" s="2">
        <f t="shared" si="95"/>
        <v>1860.59</v>
      </c>
      <c r="T109" s="2">
        <f t="shared" si="95"/>
        <v>0</v>
      </c>
      <c r="U109" s="2">
        <f t="shared" si="95"/>
        <v>12.417999999999999</v>
      </c>
      <c r="V109" s="2">
        <f t="shared" si="95"/>
        <v>0</v>
      </c>
      <c r="W109" s="2">
        <f t="shared" si="95"/>
        <v>0</v>
      </c>
      <c r="X109" s="2">
        <f t="shared" si="95"/>
        <v>1302.4100000000001</v>
      </c>
      <c r="Y109" s="2">
        <f t="shared" si="95"/>
        <v>186.06</v>
      </c>
      <c r="Z109" s="2">
        <f t="shared" si="95"/>
        <v>0</v>
      </c>
      <c r="AA109" s="2">
        <f t="shared" si="95"/>
        <v>0</v>
      </c>
      <c r="AB109" s="2">
        <f t="shared" si="95"/>
        <v>3544.21</v>
      </c>
      <c r="AC109" s="2">
        <f t="shared" si="95"/>
        <v>94.44</v>
      </c>
      <c r="AD109" s="2">
        <f t="shared" si="95"/>
        <v>1589.18</v>
      </c>
      <c r="AE109" s="2">
        <f t="shared" si="95"/>
        <v>346.55</v>
      </c>
      <c r="AF109" s="2">
        <f t="shared" si="95"/>
        <v>1860.59</v>
      </c>
      <c r="AG109" s="2">
        <f t="shared" si="95"/>
        <v>0</v>
      </c>
      <c r="AH109" s="2">
        <f t="shared" si="95"/>
        <v>12.417999999999999</v>
      </c>
      <c r="AI109" s="2">
        <f t="shared" si="95"/>
        <v>0</v>
      </c>
      <c r="AJ109" s="2">
        <f t="shared" si="95"/>
        <v>0</v>
      </c>
      <c r="AK109" s="2">
        <f t="shared" si="95"/>
        <v>1302.4100000000001</v>
      </c>
      <c r="AL109" s="2">
        <f t="shared" si="95"/>
        <v>186.06</v>
      </c>
      <c r="AM109" s="2">
        <f t="shared" si="95"/>
        <v>0</v>
      </c>
      <c r="AN109" s="2">
        <f t="shared" si="95"/>
        <v>0</v>
      </c>
      <c r="AO109" s="2">
        <f t="shared" si="95"/>
        <v>0</v>
      </c>
      <c r="AP109" s="2">
        <f t="shared" si="95"/>
        <v>0</v>
      </c>
      <c r="AQ109" s="2">
        <f t="shared" si="95"/>
        <v>0</v>
      </c>
      <c r="AR109" s="2">
        <f t="shared" si="95"/>
        <v>5406.96</v>
      </c>
      <c r="AS109" s="2">
        <f t="shared" si="95"/>
        <v>0</v>
      </c>
      <c r="AT109" s="2">
        <f t="shared" si="95"/>
        <v>0</v>
      </c>
      <c r="AU109" s="2">
        <f t="shared" ref="AU109:BZ109" si="96">AU116</f>
        <v>5406.96</v>
      </c>
      <c r="AV109" s="2">
        <f t="shared" si="96"/>
        <v>94.44</v>
      </c>
      <c r="AW109" s="2">
        <f t="shared" si="96"/>
        <v>94.44</v>
      </c>
      <c r="AX109" s="2">
        <f t="shared" si="96"/>
        <v>0</v>
      </c>
      <c r="AY109" s="2">
        <f t="shared" si="96"/>
        <v>94.44</v>
      </c>
      <c r="AZ109" s="2">
        <f t="shared" si="96"/>
        <v>0</v>
      </c>
      <c r="BA109" s="2">
        <f t="shared" si="96"/>
        <v>0</v>
      </c>
      <c r="BB109" s="2">
        <f t="shared" si="96"/>
        <v>0</v>
      </c>
      <c r="BC109" s="2">
        <f t="shared" si="96"/>
        <v>0</v>
      </c>
      <c r="BD109" s="2">
        <f t="shared" si="96"/>
        <v>0</v>
      </c>
      <c r="BE109" s="2">
        <f t="shared" si="96"/>
        <v>0</v>
      </c>
      <c r="BF109" s="2">
        <f t="shared" si="96"/>
        <v>0</v>
      </c>
      <c r="BG109" s="2">
        <f t="shared" si="96"/>
        <v>0</v>
      </c>
      <c r="BH109" s="2">
        <f t="shared" si="96"/>
        <v>0</v>
      </c>
      <c r="BI109" s="2">
        <f t="shared" si="96"/>
        <v>0</v>
      </c>
      <c r="BJ109" s="2">
        <f t="shared" si="96"/>
        <v>0</v>
      </c>
      <c r="BK109" s="2">
        <f t="shared" si="96"/>
        <v>0</v>
      </c>
      <c r="BL109" s="2">
        <f t="shared" si="96"/>
        <v>0</v>
      </c>
      <c r="BM109" s="2">
        <f t="shared" si="96"/>
        <v>0</v>
      </c>
      <c r="BN109" s="2">
        <f t="shared" si="96"/>
        <v>0</v>
      </c>
      <c r="BO109" s="2">
        <f t="shared" si="96"/>
        <v>0</v>
      </c>
      <c r="BP109" s="2">
        <f t="shared" si="96"/>
        <v>0</v>
      </c>
      <c r="BQ109" s="2">
        <f t="shared" si="96"/>
        <v>0</v>
      </c>
      <c r="BR109" s="2">
        <f t="shared" si="96"/>
        <v>0</v>
      </c>
      <c r="BS109" s="2">
        <f t="shared" si="96"/>
        <v>0</v>
      </c>
      <c r="BT109" s="2">
        <f t="shared" si="96"/>
        <v>0</v>
      </c>
      <c r="BU109" s="2">
        <f t="shared" si="96"/>
        <v>0</v>
      </c>
      <c r="BV109" s="2">
        <f t="shared" si="96"/>
        <v>0</v>
      </c>
      <c r="BW109" s="2">
        <f t="shared" si="96"/>
        <v>0</v>
      </c>
      <c r="BX109" s="2">
        <f t="shared" si="96"/>
        <v>0</v>
      </c>
      <c r="BY109" s="2">
        <f t="shared" si="96"/>
        <v>0</v>
      </c>
      <c r="BZ109" s="2">
        <f t="shared" si="96"/>
        <v>0</v>
      </c>
      <c r="CA109" s="2">
        <f t="shared" ref="CA109:DF109" si="97">CA116</f>
        <v>5406.96</v>
      </c>
      <c r="CB109" s="2">
        <f t="shared" si="97"/>
        <v>0</v>
      </c>
      <c r="CC109" s="2">
        <f t="shared" si="97"/>
        <v>0</v>
      </c>
      <c r="CD109" s="2">
        <f t="shared" si="97"/>
        <v>5406.96</v>
      </c>
      <c r="CE109" s="2">
        <f t="shared" si="97"/>
        <v>94.44</v>
      </c>
      <c r="CF109" s="2">
        <f t="shared" si="97"/>
        <v>94.44</v>
      </c>
      <c r="CG109" s="2">
        <f t="shared" si="97"/>
        <v>0</v>
      </c>
      <c r="CH109" s="2">
        <f t="shared" si="97"/>
        <v>94.44</v>
      </c>
      <c r="CI109" s="2">
        <f t="shared" si="97"/>
        <v>0</v>
      </c>
      <c r="CJ109" s="2">
        <f t="shared" si="97"/>
        <v>0</v>
      </c>
      <c r="CK109" s="2">
        <f t="shared" si="97"/>
        <v>0</v>
      </c>
      <c r="CL109" s="2">
        <f t="shared" si="97"/>
        <v>0</v>
      </c>
      <c r="CM109" s="2">
        <f t="shared" si="97"/>
        <v>0</v>
      </c>
      <c r="CN109" s="2">
        <f t="shared" si="97"/>
        <v>0</v>
      </c>
      <c r="CO109" s="2">
        <f t="shared" si="97"/>
        <v>0</v>
      </c>
      <c r="CP109" s="2">
        <f t="shared" si="97"/>
        <v>0</v>
      </c>
      <c r="CQ109" s="2">
        <f t="shared" si="97"/>
        <v>0</v>
      </c>
      <c r="CR109" s="2">
        <f t="shared" si="97"/>
        <v>0</v>
      </c>
      <c r="CS109" s="2">
        <f t="shared" si="97"/>
        <v>0</v>
      </c>
      <c r="CT109" s="2">
        <f t="shared" si="97"/>
        <v>0</v>
      </c>
      <c r="CU109" s="2">
        <f t="shared" si="97"/>
        <v>0</v>
      </c>
      <c r="CV109" s="2">
        <f t="shared" si="97"/>
        <v>0</v>
      </c>
      <c r="CW109" s="2">
        <f t="shared" si="97"/>
        <v>0</v>
      </c>
      <c r="CX109" s="2">
        <f t="shared" si="97"/>
        <v>0</v>
      </c>
      <c r="CY109" s="2">
        <f t="shared" si="97"/>
        <v>0</v>
      </c>
      <c r="CZ109" s="2">
        <f t="shared" si="97"/>
        <v>0</v>
      </c>
      <c r="DA109" s="2">
        <f t="shared" si="97"/>
        <v>0</v>
      </c>
      <c r="DB109" s="2">
        <f t="shared" si="97"/>
        <v>0</v>
      </c>
      <c r="DC109" s="2">
        <f t="shared" si="97"/>
        <v>0</v>
      </c>
      <c r="DD109" s="2">
        <f t="shared" si="97"/>
        <v>0</v>
      </c>
      <c r="DE109" s="2">
        <f t="shared" si="97"/>
        <v>0</v>
      </c>
      <c r="DF109" s="2">
        <f t="shared" si="97"/>
        <v>0</v>
      </c>
      <c r="DG109" s="3">
        <f t="shared" ref="DG109:EL109" si="98">DG116</f>
        <v>0</v>
      </c>
      <c r="DH109" s="3">
        <f t="shared" si="98"/>
        <v>0</v>
      </c>
      <c r="DI109" s="3">
        <f t="shared" si="98"/>
        <v>0</v>
      </c>
      <c r="DJ109" s="3">
        <f t="shared" si="98"/>
        <v>0</v>
      </c>
      <c r="DK109" s="3">
        <f t="shared" si="98"/>
        <v>0</v>
      </c>
      <c r="DL109" s="3">
        <f t="shared" si="98"/>
        <v>0</v>
      </c>
      <c r="DM109" s="3">
        <f t="shared" si="98"/>
        <v>0</v>
      </c>
      <c r="DN109" s="3">
        <f t="shared" si="98"/>
        <v>0</v>
      </c>
      <c r="DO109" s="3">
        <f t="shared" si="98"/>
        <v>0</v>
      </c>
      <c r="DP109" s="3">
        <f t="shared" si="98"/>
        <v>0</v>
      </c>
      <c r="DQ109" s="3">
        <f t="shared" si="98"/>
        <v>0</v>
      </c>
      <c r="DR109" s="3">
        <f t="shared" si="98"/>
        <v>0</v>
      </c>
      <c r="DS109" s="3">
        <f t="shared" si="98"/>
        <v>0</v>
      </c>
      <c r="DT109" s="3">
        <f t="shared" si="98"/>
        <v>0</v>
      </c>
      <c r="DU109" s="3">
        <f t="shared" si="98"/>
        <v>0</v>
      </c>
      <c r="DV109" s="3">
        <f t="shared" si="98"/>
        <v>0</v>
      </c>
      <c r="DW109" s="3">
        <f t="shared" si="98"/>
        <v>0</v>
      </c>
      <c r="DX109" s="3">
        <f t="shared" si="98"/>
        <v>0</v>
      </c>
      <c r="DY109" s="3">
        <f t="shared" si="98"/>
        <v>0</v>
      </c>
      <c r="DZ109" s="3">
        <f t="shared" si="98"/>
        <v>0</v>
      </c>
      <c r="EA109" s="3">
        <f t="shared" si="98"/>
        <v>0</v>
      </c>
      <c r="EB109" s="3">
        <f t="shared" si="98"/>
        <v>0</v>
      </c>
      <c r="EC109" s="3">
        <f t="shared" si="98"/>
        <v>0</v>
      </c>
      <c r="ED109" s="3">
        <f t="shared" si="98"/>
        <v>0</v>
      </c>
      <c r="EE109" s="3">
        <f t="shared" si="98"/>
        <v>0</v>
      </c>
      <c r="EF109" s="3">
        <f t="shared" si="98"/>
        <v>0</v>
      </c>
      <c r="EG109" s="3">
        <f t="shared" si="98"/>
        <v>0</v>
      </c>
      <c r="EH109" s="3">
        <f t="shared" si="98"/>
        <v>0</v>
      </c>
      <c r="EI109" s="3">
        <f t="shared" si="98"/>
        <v>0</v>
      </c>
      <c r="EJ109" s="3">
        <f t="shared" si="98"/>
        <v>0</v>
      </c>
      <c r="EK109" s="3">
        <f t="shared" si="98"/>
        <v>0</v>
      </c>
      <c r="EL109" s="3">
        <f t="shared" si="98"/>
        <v>0</v>
      </c>
      <c r="EM109" s="3">
        <f t="shared" ref="EM109:FR109" si="99">EM116</f>
        <v>0</v>
      </c>
      <c r="EN109" s="3">
        <f t="shared" si="99"/>
        <v>0</v>
      </c>
      <c r="EO109" s="3">
        <f t="shared" si="99"/>
        <v>0</v>
      </c>
      <c r="EP109" s="3">
        <f t="shared" si="99"/>
        <v>0</v>
      </c>
      <c r="EQ109" s="3">
        <f t="shared" si="99"/>
        <v>0</v>
      </c>
      <c r="ER109" s="3">
        <f t="shared" si="99"/>
        <v>0</v>
      </c>
      <c r="ES109" s="3">
        <f t="shared" si="99"/>
        <v>0</v>
      </c>
      <c r="ET109" s="3">
        <f t="shared" si="99"/>
        <v>0</v>
      </c>
      <c r="EU109" s="3">
        <f t="shared" si="99"/>
        <v>0</v>
      </c>
      <c r="EV109" s="3">
        <f t="shared" si="99"/>
        <v>0</v>
      </c>
      <c r="EW109" s="3">
        <f t="shared" si="99"/>
        <v>0</v>
      </c>
      <c r="EX109" s="3">
        <f t="shared" si="99"/>
        <v>0</v>
      </c>
      <c r="EY109" s="3">
        <f t="shared" si="99"/>
        <v>0</v>
      </c>
      <c r="EZ109" s="3">
        <f t="shared" si="99"/>
        <v>0</v>
      </c>
      <c r="FA109" s="3">
        <f t="shared" si="99"/>
        <v>0</v>
      </c>
      <c r="FB109" s="3">
        <f t="shared" si="99"/>
        <v>0</v>
      </c>
      <c r="FC109" s="3">
        <f t="shared" si="99"/>
        <v>0</v>
      </c>
      <c r="FD109" s="3">
        <f t="shared" si="99"/>
        <v>0</v>
      </c>
      <c r="FE109" s="3">
        <f t="shared" si="99"/>
        <v>0</v>
      </c>
      <c r="FF109" s="3">
        <f t="shared" si="99"/>
        <v>0</v>
      </c>
      <c r="FG109" s="3">
        <f t="shared" si="99"/>
        <v>0</v>
      </c>
      <c r="FH109" s="3">
        <f t="shared" si="99"/>
        <v>0</v>
      </c>
      <c r="FI109" s="3">
        <f t="shared" si="99"/>
        <v>0</v>
      </c>
      <c r="FJ109" s="3">
        <f t="shared" si="99"/>
        <v>0</v>
      </c>
      <c r="FK109" s="3">
        <f t="shared" si="99"/>
        <v>0</v>
      </c>
      <c r="FL109" s="3">
        <f t="shared" si="99"/>
        <v>0</v>
      </c>
      <c r="FM109" s="3">
        <f t="shared" si="99"/>
        <v>0</v>
      </c>
      <c r="FN109" s="3">
        <f t="shared" si="99"/>
        <v>0</v>
      </c>
      <c r="FO109" s="3">
        <f t="shared" si="99"/>
        <v>0</v>
      </c>
      <c r="FP109" s="3">
        <f t="shared" si="99"/>
        <v>0</v>
      </c>
      <c r="FQ109" s="3">
        <f t="shared" si="99"/>
        <v>0</v>
      </c>
      <c r="FR109" s="3">
        <f t="shared" si="99"/>
        <v>0</v>
      </c>
      <c r="FS109" s="3">
        <f t="shared" ref="FS109:GX109" si="100">FS116</f>
        <v>0</v>
      </c>
      <c r="FT109" s="3">
        <f t="shared" si="100"/>
        <v>0</v>
      </c>
      <c r="FU109" s="3">
        <f t="shared" si="100"/>
        <v>0</v>
      </c>
      <c r="FV109" s="3">
        <f t="shared" si="100"/>
        <v>0</v>
      </c>
      <c r="FW109" s="3">
        <f t="shared" si="100"/>
        <v>0</v>
      </c>
      <c r="FX109" s="3">
        <f t="shared" si="100"/>
        <v>0</v>
      </c>
      <c r="FY109" s="3">
        <f t="shared" si="100"/>
        <v>0</v>
      </c>
      <c r="FZ109" s="3">
        <f t="shared" si="100"/>
        <v>0</v>
      </c>
      <c r="GA109" s="3">
        <f t="shared" si="100"/>
        <v>0</v>
      </c>
      <c r="GB109" s="3">
        <f t="shared" si="100"/>
        <v>0</v>
      </c>
      <c r="GC109" s="3">
        <f t="shared" si="100"/>
        <v>0</v>
      </c>
      <c r="GD109" s="3">
        <f t="shared" si="100"/>
        <v>0</v>
      </c>
      <c r="GE109" s="3">
        <f t="shared" si="100"/>
        <v>0</v>
      </c>
      <c r="GF109" s="3">
        <f t="shared" si="100"/>
        <v>0</v>
      </c>
      <c r="GG109" s="3">
        <f t="shared" si="100"/>
        <v>0</v>
      </c>
      <c r="GH109" s="3">
        <f t="shared" si="100"/>
        <v>0</v>
      </c>
      <c r="GI109" s="3">
        <f t="shared" si="100"/>
        <v>0</v>
      </c>
      <c r="GJ109" s="3">
        <f t="shared" si="100"/>
        <v>0</v>
      </c>
      <c r="GK109" s="3">
        <f t="shared" si="100"/>
        <v>0</v>
      </c>
      <c r="GL109" s="3">
        <f t="shared" si="100"/>
        <v>0</v>
      </c>
      <c r="GM109" s="3">
        <f t="shared" si="100"/>
        <v>0</v>
      </c>
      <c r="GN109" s="3">
        <f t="shared" si="100"/>
        <v>0</v>
      </c>
      <c r="GO109" s="3">
        <f t="shared" si="100"/>
        <v>0</v>
      </c>
      <c r="GP109" s="3">
        <f t="shared" si="100"/>
        <v>0</v>
      </c>
      <c r="GQ109" s="3">
        <f t="shared" si="100"/>
        <v>0</v>
      </c>
      <c r="GR109" s="3">
        <f t="shared" si="100"/>
        <v>0</v>
      </c>
      <c r="GS109" s="3">
        <f t="shared" si="100"/>
        <v>0</v>
      </c>
      <c r="GT109" s="3">
        <f t="shared" si="100"/>
        <v>0</v>
      </c>
      <c r="GU109" s="3">
        <f t="shared" si="100"/>
        <v>0</v>
      </c>
      <c r="GV109" s="3">
        <f t="shared" si="100"/>
        <v>0</v>
      </c>
      <c r="GW109" s="3">
        <f t="shared" si="100"/>
        <v>0</v>
      </c>
      <c r="GX109" s="3">
        <f t="shared" si="100"/>
        <v>0</v>
      </c>
    </row>
    <row r="111" spans="1:245" x14ac:dyDescent="0.2">
      <c r="A111">
        <v>17</v>
      </c>
      <c r="B111">
        <v>1</v>
      </c>
      <c r="C111">
        <f>ROW(SmtRes!A29)</f>
        <v>29</v>
      </c>
      <c r="D111">
        <f>ROW(EtalonRes!A27)</f>
        <v>27</v>
      </c>
      <c r="E111" t="s">
        <v>131</v>
      </c>
      <c r="F111" t="s">
        <v>109</v>
      </c>
      <c r="G111" t="s">
        <v>110</v>
      </c>
      <c r="H111" t="s">
        <v>26</v>
      </c>
      <c r="I111">
        <f>ROUND(210/100,9)</f>
        <v>2.1</v>
      </c>
      <c r="J111">
        <v>0</v>
      </c>
      <c r="O111">
        <f>ROUND(CP111,2)</f>
        <v>550.83000000000004</v>
      </c>
      <c r="P111">
        <f>ROUND(CQ111*I111,2)</f>
        <v>0</v>
      </c>
      <c r="Q111">
        <f>ROUND(CR111*I111,2)</f>
        <v>43.6</v>
      </c>
      <c r="R111">
        <f>ROUND(CS111*I111,2)</f>
        <v>18.23</v>
      </c>
      <c r="S111">
        <f>ROUND(CT111*I111,2)</f>
        <v>507.23</v>
      </c>
      <c r="T111">
        <f>ROUND(CU111*I111,2)</f>
        <v>0</v>
      </c>
      <c r="U111">
        <f>CV111*I111</f>
        <v>3.2340000000000004</v>
      </c>
      <c r="V111">
        <f>CW111*I111</f>
        <v>0</v>
      </c>
      <c r="W111">
        <f>ROUND(CX111*I111,2)</f>
        <v>0</v>
      </c>
      <c r="X111">
        <f t="shared" ref="X111:Y114" si="101">ROUND(CY111,2)</f>
        <v>355.06</v>
      </c>
      <c r="Y111">
        <f t="shared" si="101"/>
        <v>50.72</v>
      </c>
      <c r="AA111">
        <v>35064013</v>
      </c>
      <c r="AB111">
        <f>ROUND((AC111+AD111+AF111),2)</f>
        <v>262.3</v>
      </c>
      <c r="AC111">
        <f>ROUND(((ES111*2)),2)</f>
        <v>0</v>
      </c>
      <c r="AD111">
        <f>ROUND(((((ET111*2))-((EU111*2)))+AE111),2)</f>
        <v>20.76</v>
      </c>
      <c r="AE111">
        <f>ROUND(((EU111*2)),2)</f>
        <v>8.68</v>
      </c>
      <c r="AF111">
        <f>ROUND(((EV111*2)),2)</f>
        <v>241.54</v>
      </c>
      <c r="AG111">
        <f>ROUND((AP111),2)</f>
        <v>0</v>
      </c>
      <c r="AH111">
        <f>((EW111*2))</f>
        <v>1.54</v>
      </c>
      <c r="AI111">
        <f>((EX111*2))</f>
        <v>0</v>
      </c>
      <c r="AJ111">
        <f>ROUND((AS111),2)</f>
        <v>0</v>
      </c>
      <c r="AK111">
        <v>131.15</v>
      </c>
      <c r="AL111">
        <v>0</v>
      </c>
      <c r="AM111">
        <v>10.38</v>
      </c>
      <c r="AN111">
        <v>4.34</v>
      </c>
      <c r="AO111">
        <v>120.77</v>
      </c>
      <c r="AP111">
        <v>0</v>
      </c>
      <c r="AQ111">
        <v>0.77</v>
      </c>
      <c r="AR111">
        <v>0</v>
      </c>
      <c r="AS111">
        <v>0</v>
      </c>
      <c r="AT111">
        <v>70</v>
      </c>
      <c r="AU111">
        <v>10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4</v>
      </c>
      <c r="BJ111" t="s">
        <v>111</v>
      </c>
      <c r="BM111">
        <v>0</v>
      </c>
      <c r="BN111">
        <v>0</v>
      </c>
      <c r="BO111" t="s">
        <v>3</v>
      </c>
      <c r="BP111">
        <v>0</v>
      </c>
      <c r="BQ111">
        <v>1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70</v>
      </c>
      <c r="CA111">
        <v>10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>(P111+Q111+S111)</f>
        <v>550.83000000000004</v>
      </c>
      <c r="CQ111">
        <f>(AC111*BC111*AW111)</f>
        <v>0</v>
      </c>
      <c r="CR111">
        <f>(((((ET111*2))*BB111-((EU111*2))*BS111)+AE111*BS111)*AV111)</f>
        <v>20.76</v>
      </c>
      <c r="CS111">
        <f>(AE111*BS111*AV111)</f>
        <v>8.68</v>
      </c>
      <c r="CT111">
        <f>(AF111*BA111*AV111)</f>
        <v>241.54</v>
      </c>
      <c r="CU111">
        <f>AG111</f>
        <v>0</v>
      </c>
      <c r="CV111">
        <f>(AH111*AV111)</f>
        <v>1.54</v>
      </c>
      <c r="CW111">
        <f t="shared" ref="CW111:CX114" si="102">AI111</f>
        <v>0</v>
      </c>
      <c r="CX111">
        <f t="shared" si="102"/>
        <v>0</v>
      </c>
      <c r="CY111">
        <f>((S111*BZ111)/100)</f>
        <v>355.06099999999998</v>
      </c>
      <c r="CZ111">
        <f>((S111*CA111)/100)</f>
        <v>50.722999999999999</v>
      </c>
      <c r="DC111" t="s">
        <v>3</v>
      </c>
      <c r="DD111" t="s">
        <v>19</v>
      </c>
      <c r="DE111" t="s">
        <v>19</v>
      </c>
      <c r="DF111" t="s">
        <v>19</v>
      </c>
      <c r="DG111" t="s">
        <v>19</v>
      </c>
      <c r="DH111" t="s">
        <v>3</v>
      </c>
      <c r="DI111" t="s">
        <v>19</v>
      </c>
      <c r="DJ111" t="s">
        <v>19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1005</v>
      </c>
      <c r="DV111" t="s">
        <v>26</v>
      </c>
      <c r="DW111" t="s">
        <v>26</v>
      </c>
      <c r="DX111">
        <v>100</v>
      </c>
      <c r="EE111">
        <v>33645457</v>
      </c>
      <c r="EF111">
        <v>1</v>
      </c>
      <c r="EG111" t="s">
        <v>20</v>
      </c>
      <c r="EH111">
        <v>0</v>
      </c>
      <c r="EI111" t="s">
        <v>3</v>
      </c>
      <c r="EJ111">
        <v>4</v>
      </c>
      <c r="EK111">
        <v>0</v>
      </c>
      <c r="EL111" t="s">
        <v>21</v>
      </c>
      <c r="EM111" t="s">
        <v>22</v>
      </c>
      <c r="EO111" t="s">
        <v>3</v>
      </c>
      <c r="EQ111">
        <v>0</v>
      </c>
      <c r="ER111">
        <v>131.15</v>
      </c>
      <c r="ES111">
        <v>0</v>
      </c>
      <c r="ET111">
        <v>10.38</v>
      </c>
      <c r="EU111">
        <v>4.34</v>
      </c>
      <c r="EV111">
        <v>120.77</v>
      </c>
      <c r="EW111">
        <v>0.77</v>
      </c>
      <c r="EX111">
        <v>0</v>
      </c>
      <c r="EY111">
        <v>0</v>
      </c>
      <c r="FQ111">
        <v>0</v>
      </c>
      <c r="FR111">
        <f>ROUND(IF(AND(BH111=3,BI111=3),P111,0),2)</f>
        <v>0</v>
      </c>
      <c r="FS111">
        <v>0</v>
      </c>
      <c r="FX111">
        <v>70</v>
      </c>
      <c r="FY111">
        <v>10</v>
      </c>
      <c r="GA111" t="s">
        <v>3</v>
      </c>
      <c r="GD111">
        <v>0</v>
      </c>
      <c r="GF111">
        <v>2034152760</v>
      </c>
      <c r="GG111">
        <v>2</v>
      </c>
      <c r="GH111">
        <v>1</v>
      </c>
      <c r="GI111">
        <v>-2</v>
      </c>
      <c r="GJ111">
        <v>0</v>
      </c>
      <c r="GK111">
        <f>ROUND(R111*(R12)/100,2)</f>
        <v>19.690000000000001</v>
      </c>
      <c r="GL111">
        <f>ROUND(IF(AND(BH111=3,BI111=3,FS111&lt;&gt;0),P111,0),2)</f>
        <v>0</v>
      </c>
      <c r="GM111">
        <f>ROUND(O111+X111+Y111+GK111,2)+GX111</f>
        <v>976.3</v>
      </c>
      <c r="GN111">
        <f>IF(OR(BI111=0,BI111=1),ROUND(O111+X111+Y111+GK111,2),0)</f>
        <v>0</v>
      </c>
      <c r="GO111">
        <f>IF(BI111=2,ROUND(O111+X111+Y111+GK111,2),0)</f>
        <v>0</v>
      </c>
      <c r="GP111">
        <f>IF(BI111=4,ROUND(O111+X111+Y111+GK111,2)+GX111,0)</f>
        <v>976.3</v>
      </c>
      <c r="GR111">
        <v>0</v>
      </c>
      <c r="GS111">
        <v>3</v>
      </c>
      <c r="GT111">
        <v>0</v>
      </c>
      <c r="GU111" t="s">
        <v>3</v>
      </c>
      <c r="GV111">
        <f>ROUND(GT111,2)</f>
        <v>0</v>
      </c>
      <c r="GW111">
        <v>1</v>
      </c>
      <c r="GX111">
        <f>ROUND(GV111*GW111*I111,2)</f>
        <v>0</v>
      </c>
      <c r="HA111">
        <v>0</v>
      </c>
      <c r="HB111">
        <v>0</v>
      </c>
      <c r="IK111">
        <v>0</v>
      </c>
    </row>
    <row r="112" spans="1:245" x14ac:dyDescent="0.2">
      <c r="A112">
        <v>17</v>
      </c>
      <c r="B112">
        <v>1</v>
      </c>
      <c r="C112">
        <f>ROW(SmtRes!A30)</f>
        <v>30</v>
      </c>
      <c r="D112">
        <f>ROW(EtalonRes!A28)</f>
        <v>28</v>
      </c>
      <c r="E112" t="s">
        <v>132</v>
      </c>
      <c r="F112" t="s">
        <v>113</v>
      </c>
      <c r="G112" t="s">
        <v>114</v>
      </c>
      <c r="H112" t="s">
        <v>26</v>
      </c>
      <c r="I112">
        <f>ROUND(210/100,9)</f>
        <v>2.1</v>
      </c>
      <c r="J112">
        <v>0</v>
      </c>
      <c r="O112">
        <f>ROUND(CP112,2)</f>
        <v>816.82</v>
      </c>
      <c r="P112">
        <f>ROUND(CQ112*I112,2)</f>
        <v>0</v>
      </c>
      <c r="Q112">
        <f>ROUND(CR112*I112,2)</f>
        <v>0</v>
      </c>
      <c r="R112">
        <f>ROUND(CS112*I112,2)</f>
        <v>0</v>
      </c>
      <c r="S112">
        <f>ROUND(CT112*I112,2)</f>
        <v>816.82</v>
      </c>
      <c r="T112">
        <f>ROUND(CU112*I112,2)</f>
        <v>0</v>
      </c>
      <c r="U112">
        <f>CV112*I112</f>
        <v>5.2080000000000002</v>
      </c>
      <c r="V112">
        <f>CW112*I112</f>
        <v>0</v>
      </c>
      <c r="W112">
        <f>ROUND(CX112*I112,2)</f>
        <v>0</v>
      </c>
      <c r="X112">
        <f t="shared" si="101"/>
        <v>571.77</v>
      </c>
      <c r="Y112">
        <f t="shared" si="101"/>
        <v>81.680000000000007</v>
      </c>
      <c r="AA112">
        <v>35064013</v>
      </c>
      <c r="AB112">
        <f>ROUND((AC112+AD112+AF112),2)</f>
        <v>388.96</v>
      </c>
      <c r="AC112">
        <f>ROUND((ES112),2)</f>
        <v>0</v>
      </c>
      <c r="AD112">
        <f>ROUND((((ET112)-(EU112))+AE112),2)</f>
        <v>0</v>
      </c>
      <c r="AE112">
        <f>ROUND((EU112),2)</f>
        <v>0</v>
      </c>
      <c r="AF112">
        <f>ROUND((EV112),2)</f>
        <v>388.96</v>
      </c>
      <c r="AG112">
        <f>ROUND((AP112),2)</f>
        <v>0</v>
      </c>
      <c r="AH112">
        <f>(EW112)</f>
        <v>2.48</v>
      </c>
      <c r="AI112">
        <f>(EX112)</f>
        <v>0</v>
      </c>
      <c r="AJ112">
        <f>ROUND((AS112),2)</f>
        <v>0</v>
      </c>
      <c r="AK112">
        <v>388.96</v>
      </c>
      <c r="AL112">
        <v>0</v>
      </c>
      <c r="AM112">
        <v>0</v>
      </c>
      <c r="AN112">
        <v>0</v>
      </c>
      <c r="AO112">
        <v>388.96</v>
      </c>
      <c r="AP112">
        <v>0</v>
      </c>
      <c r="AQ112">
        <v>2.48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115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>(P112+Q112+S112)</f>
        <v>816.82</v>
      </c>
      <c r="CQ112">
        <f>(AC112*BC112*AW112)</f>
        <v>0</v>
      </c>
      <c r="CR112">
        <f>((((ET112)*BB112-(EU112)*BS112)+AE112*BS112)*AV112)</f>
        <v>0</v>
      </c>
      <c r="CS112">
        <f>(AE112*BS112*AV112)</f>
        <v>0</v>
      </c>
      <c r="CT112">
        <f>(AF112*BA112*AV112)</f>
        <v>388.96</v>
      </c>
      <c r="CU112">
        <f>AG112</f>
        <v>0</v>
      </c>
      <c r="CV112">
        <f>(AH112*AV112)</f>
        <v>2.48</v>
      </c>
      <c r="CW112">
        <f t="shared" si="102"/>
        <v>0</v>
      </c>
      <c r="CX112">
        <f t="shared" si="102"/>
        <v>0</v>
      </c>
      <c r="CY112">
        <f>((S112*BZ112)/100)</f>
        <v>571.774</v>
      </c>
      <c r="CZ112">
        <f>((S112*CA112)/100)</f>
        <v>81.682000000000002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1005</v>
      </c>
      <c r="DV112" t="s">
        <v>26</v>
      </c>
      <c r="DW112" t="s">
        <v>26</v>
      </c>
      <c r="DX112">
        <v>100</v>
      </c>
      <c r="EE112">
        <v>33645457</v>
      </c>
      <c r="EF112">
        <v>1</v>
      </c>
      <c r="EG112" t="s">
        <v>20</v>
      </c>
      <c r="EH112">
        <v>0</v>
      </c>
      <c r="EI112" t="s">
        <v>3</v>
      </c>
      <c r="EJ112">
        <v>4</v>
      </c>
      <c r="EK112">
        <v>0</v>
      </c>
      <c r="EL112" t="s">
        <v>21</v>
      </c>
      <c r="EM112" t="s">
        <v>22</v>
      </c>
      <c r="EO112" t="s">
        <v>3</v>
      </c>
      <c r="EQ112">
        <v>0</v>
      </c>
      <c r="ER112">
        <v>388.96</v>
      </c>
      <c r="ES112">
        <v>0</v>
      </c>
      <c r="ET112">
        <v>0</v>
      </c>
      <c r="EU112">
        <v>0</v>
      </c>
      <c r="EV112">
        <v>388.96</v>
      </c>
      <c r="EW112">
        <v>2.48</v>
      </c>
      <c r="EX112">
        <v>0</v>
      </c>
      <c r="EY112">
        <v>0</v>
      </c>
      <c r="FQ112">
        <v>0</v>
      </c>
      <c r="FR112">
        <f>ROUND(IF(AND(BH112=3,BI112=3),P112,0),2)</f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2111977159</v>
      </c>
      <c r="GG112">
        <v>2</v>
      </c>
      <c r="GH112">
        <v>1</v>
      </c>
      <c r="GI112">
        <v>-2</v>
      </c>
      <c r="GJ112">
        <v>0</v>
      </c>
      <c r="GK112">
        <f>ROUND(R112*(R12)/100,2)</f>
        <v>0</v>
      </c>
      <c r="GL112">
        <f>ROUND(IF(AND(BH112=3,BI112=3,FS112&lt;&gt;0),P112,0),2)</f>
        <v>0</v>
      </c>
      <c r="GM112">
        <f>ROUND(O112+X112+Y112+GK112,2)+GX112</f>
        <v>1470.27</v>
      </c>
      <c r="GN112">
        <f>IF(OR(BI112=0,BI112=1),ROUND(O112+X112+Y112+GK112,2),0)</f>
        <v>0</v>
      </c>
      <c r="GO112">
        <f>IF(BI112=2,ROUND(O112+X112+Y112+GK112,2),0)</f>
        <v>0</v>
      </c>
      <c r="GP112">
        <f>IF(BI112=4,ROUND(O112+X112+Y112+GK112,2)+GX112,0)</f>
        <v>1470.27</v>
      </c>
      <c r="GR112">
        <v>0</v>
      </c>
      <c r="GS112">
        <v>3</v>
      </c>
      <c r="GT112">
        <v>0</v>
      </c>
      <c r="GU112" t="s">
        <v>3</v>
      </c>
      <c r="GV112">
        <f>ROUND(GT112,2)</f>
        <v>0</v>
      </c>
      <c r="GW112">
        <v>1</v>
      </c>
      <c r="GX112">
        <f>ROUND(GV112*GW112*I112,2)</f>
        <v>0</v>
      </c>
      <c r="HA112">
        <v>0</v>
      </c>
      <c r="HB112">
        <v>0</v>
      </c>
      <c r="IK112">
        <v>0</v>
      </c>
    </row>
    <row r="113" spans="1:245" x14ac:dyDescent="0.2">
      <c r="A113">
        <v>17</v>
      </c>
      <c r="B113">
        <v>1</v>
      </c>
      <c r="C113">
        <f>ROW(SmtRes!A33)</f>
        <v>33</v>
      </c>
      <c r="D113">
        <f>ROW(EtalonRes!A31)</f>
        <v>31</v>
      </c>
      <c r="E113" t="s">
        <v>133</v>
      </c>
      <c r="F113" t="s">
        <v>15</v>
      </c>
      <c r="G113" t="s">
        <v>16</v>
      </c>
      <c r="H113" t="s">
        <v>17</v>
      </c>
      <c r="I113">
        <v>1.05</v>
      </c>
      <c r="J113">
        <v>0</v>
      </c>
      <c r="O113">
        <f>ROUND(CP113,2)</f>
        <v>1829.59</v>
      </c>
      <c r="P113">
        <f>ROUND(CQ113*I113,2)</f>
        <v>94.44</v>
      </c>
      <c r="Q113">
        <f>ROUND(CR113*I113,2)</f>
        <v>1545.58</v>
      </c>
      <c r="R113">
        <f>ROUND(CS113*I113,2)</f>
        <v>328.32</v>
      </c>
      <c r="S113">
        <f>ROUND(CT113*I113,2)</f>
        <v>189.57</v>
      </c>
      <c r="T113">
        <f>ROUND(CU113*I113,2)</f>
        <v>0</v>
      </c>
      <c r="U113">
        <f>CV113*I113</f>
        <v>1.7640000000000002</v>
      </c>
      <c r="V113">
        <f>CW113*I113</f>
        <v>0</v>
      </c>
      <c r="W113">
        <f>ROUND(CX113*I113,2)</f>
        <v>0</v>
      </c>
      <c r="X113">
        <f t="shared" si="101"/>
        <v>132.69999999999999</v>
      </c>
      <c r="Y113">
        <f t="shared" si="101"/>
        <v>18.96</v>
      </c>
      <c r="AA113">
        <v>35064013</v>
      </c>
      <c r="AB113">
        <f>ROUND((AC113+AD113+AF113),2)</f>
        <v>1742.46</v>
      </c>
      <c r="AC113">
        <f>ROUND(((ES113*3)),2)</f>
        <v>89.94</v>
      </c>
      <c r="AD113">
        <f>ROUND(((((ET113*3))-((EU113*3)))+AE113),2)</f>
        <v>1471.98</v>
      </c>
      <c r="AE113">
        <f>ROUND(((EU113*3)),2)</f>
        <v>312.69</v>
      </c>
      <c r="AF113">
        <f>ROUND(((EV113*3)),2)</f>
        <v>180.54</v>
      </c>
      <c r="AG113">
        <f>ROUND((AP113),2)</f>
        <v>0</v>
      </c>
      <c r="AH113">
        <f>((EW113*3))</f>
        <v>1.6800000000000002</v>
      </c>
      <c r="AI113">
        <f>((EX113*3))</f>
        <v>0</v>
      </c>
      <c r="AJ113">
        <f>ROUND((AS113),2)</f>
        <v>0</v>
      </c>
      <c r="AK113">
        <v>580.82000000000005</v>
      </c>
      <c r="AL113">
        <v>29.98</v>
      </c>
      <c r="AM113">
        <v>490.66</v>
      </c>
      <c r="AN113">
        <v>104.23</v>
      </c>
      <c r="AO113">
        <v>60.18</v>
      </c>
      <c r="AP113">
        <v>0</v>
      </c>
      <c r="AQ113">
        <v>0.56000000000000005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18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>(P113+Q113+S113)</f>
        <v>1829.59</v>
      </c>
      <c r="CQ113">
        <f>(AC113*BC113*AW113)</f>
        <v>89.94</v>
      </c>
      <c r="CR113">
        <f>(((((ET113*3))*BB113-((EU113*3))*BS113)+AE113*BS113)*AV113)</f>
        <v>1471.98</v>
      </c>
      <c r="CS113">
        <f>(AE113*BS113*AV113)</f>
        <v>312.69</v>
      </c>
      <c r="CT113">
        <f>(AF113*BA113*AV113)</f>
        <v>180.54</v>
      </c>
      <c r="CU113">
        <f>AG113</f>
        <v>0</v>
      </c>
      <c r="CV113">
        <f>(AH113*AV113)</f>
        <v>1.6800000000000002</v>
      </c>
      <c r="CW113">
        <f t="shared" si="102"/>
        <v>0</v>
      </c>
      <c r="CX113">
        <f t="shared" si="102"/>
        <v>0</v>
      </c>
      <c r="CY113">
        <f>((S113*BZ113)/100)</f>
        <v>132.69899999999998</v>
      </c>
      <c r="CZ113">
        <f>((S113*CA113)/100)</f>
        <v>18.956999999999997</v>
      </c>
      <c r="DC113" t="s">
        <v>3</v>
      </c>
      <c r="DD113" t="s">
        <v>28</v>
      </c>
      <c r="DE113" t="s">
        <v>28</v>
      </c>
      <c r="DF113" t="s">
        <v>28</v>
      </c>
      <c r="DG113" t="s">
        <v>28</v>
      </c>
      <c r="DH113" t="s">
        <v>3</v>
      </c>
      <c r="DI113" t="s">
        <v>28</v>
      </c>
      <c r="DJ113" t="s">
        <v>28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1007</v>
      </c>
      <c r="DV113" t="s">
        <v>17</v>
      </c>
      <c r="DW113" t="s">
        <v>17</v>
      </c>
      <c r="DX113">
        <v>1</v>
      </c>
      <c r="EE113">
        <v>33645457</v>
      </c>
      <c r="EF113">
        <v>1</v>
      </c>
      <c r="EG113" t="s">
        <v>20</v>
      </c>
      <c r="EH113">
        <v>0</v>
      </c>
      <c r="EI113" t="s">
        <v>3</v>
      </c>
      <c r="EJ113">
        <v>4</v>
      </c>
      <c r="EK113">
        <v>0</v>
      </c>
      <c r="EL113" t="s">
        <v>21</v>
      </c>
      <c r="EM113" t="s">
        <v>22</v>
      </c>
      <c r="EO113" t="s">
        <v>3</v>
      </c>
      <c r="EQ113">
        <v>0</v>
      </c>
      <c r="ER113">
        <v>580.82000000000005</v>
      </c>
      <c r="ES113">
        <v>29.98</v>
      </c>
      <c r="ET113">
        <v>490.66</v>
      </c>
      <c r="EU113">
        <v>104.23</v>
      </c>
      <c r="EV113">
        <v>60.18</v>
      </c>
      <c r="EW113">
        <v>0.56000000000000005</v>
      </c>
      <c r="EX113">
        <v>0</v>
      </c>
      <c r="EY113">
        <v>0</v>
      </c>
      <c r="FQ113">
        <v>0</v>
      </c>
      <c r="FR113">
        <f>ROUND(IF(AND(BH113=3,BI113=3),P113,0),2)</f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450525561</v>
      </c>
      <c r="GG113">
        <v>2</v>
      </c>
      <c r="GH113">
        <v>1</v>
      </c>
      <c r="GI113">
        <v>-2</v>
      </c>
      <c r="GJ113">
        <v>0</v>
      </c>
      <c r="GK113">
        <f>ROUND(R113*(R12)/100,2)</f>
        <v>354.59</v>
      </c>
      <c r="GL113">
        <f>ROUND(IF(AND(BH113=3,BI113=3,FS113&lt;&gt;0),P113,0),2)</f>
        <v>0</v>
      </c>
      <c r="GM113">
        <f>ROUND(O113+X113+Y113+GK113,2)+GX113</f>
        <v>2335.84</v>
      </c>
      <c r="GN113">
        <f>IF(OR(BI113=0,BI113=1),ROUND(O113+X113+Y113+GK113,2),0)</f>
        <v>0</v>
      </c>
      <c r="GO113">
        <f>IF(BI113=2,ROUND(O113+X113+Y113+GK113,2),0)</f>
        <v>0</v>
      </c>
      <c r="GP113">
        <f>IF(BI113=4,ROUND(O113+X113+Y113+GK113,2)+GX113,0)</f>
        <v>2335.84</v>
      </c>
      <c r="GR113">
        <v>0</v>
      </c>
      <c r="GS113">
        <v>3</v>
      </c>
      <c r="GT113">
        <v>0</v>
      </c>
      <c r="GU113" t="s">
        <v>3</v>
      </c>
      <c r="GV113">
        <f>ROUND(GT113,2)</f>
        <v>0</v>
      </c>
      <c r="GW113">
        <v>1</v>
      </c>
      <c r="GX113">
        <f>ROUND(GV113*GW113*I113,2)</f>
        <v>0</v>
      </c>
      <c r="HA113">
        <v>0</v>
      </c>
      <c r="HB113">
        <v>0</v>
      </c>
      <c r="IK113">
        <v>0</v>
      </c>
    </row>
    <row r="114" spans="1:245" x14ac:dyDescent="0.2">
      <c r="A114">
        <v>17</v>
      </c>
      <c r="B114">
        <v>1</v>
      </c>
      <c r="C114">
        <f>ROW(SmtRes!A34)</f>
        <v>34</v>
      </c>
      <c r="D114">
        <f>ROW(EtalonRes!A32)</f>
        <v>32</v>
      </c>
      <c r="E114" t="s">
        <v>134</v>
      </c>
      <c r="F114" t="s">
        <v>24</v>
      </c>
      <c r="G114" t="s">
        <v>25</v>
      </c>
      <c r="H114" t="s">
        <v>26</v>
      </c>
      <c r="I114">
        <f>ROUND(790/100,9)</f>
        <v>7.9</v>
      </c>
      <c r="J114">
        <v>0</v>
      </c>
      <c r="O114">
        <f>ROUND(CP114,2)</f>
        <v>346.97</v>
      </c>
      <c r="P114">
        <f>ROUND(CQ114*I114,2)</f>
        <v>0</v>
      </c>
      <c r="Q114">
        <f>ROUND(CR114*I114,2)</f>
        <v>0</v>
      </c>
      <c r="R114">
        <f>ROUND(CS114*I114,2)</f>
        <v>0</v>
      </c>
      <c r="S114">
        <f>ROUND(CT114*I114,2)</f>
        <v>346.97</v>
      </c>
      <c r="T114">
        <f>ROUND(CU114*I114,2)</f>
        <v>0</v>
      </c>
      <c r="U114">
        <f>CV114*I114</f>
        <v>2.2120000000000002</v>
      </c>
      <c r="V114">
        <f>CW114*I114</f>
        <v>0</v>
      </c>
      <c r="W114">
        <f>ROUND(CX114*I114,2)</f>
        <v>0</v>
      </c>
      <c r="X114">
        <f t="shared" si="101"/>
        <v>242.88</v>
      </c>
      <c r="Y114">
        <f t="shared" si="101"/>
        <v>34.700000000000003</v>
      </c>
      <c r="AA114">
        <v>35064013</v>
      </c>
      <c r="AB114">
        <f>ROUND((AC114+AD114+AF114),2)</f>
        <v>43.92</v>
      </c>
      <c r="AC114">
        <f>ROUND(((ES114*2)),2)</f>
        <v>0</v>
      </c>
      <c r="AD114">
        <f>ROUND(((((ET114*2))-((EU114*2)))+AE114),2)</f>
        <v>0</v>
      </c>
      <c r="AE114">
        <f>ROUND(((EU114*2)),2)</f>
        <v>0</v>
      </c>
      <c r="AF114">
        <f>ROUND(((EV114*2)),2)</f>
        <v>43.92</v>
      </c>
      <c r="AG114">
        <f>ROUND((AP114),2)</f>
        <v>0</v>
      </c>
      <c r="AH114">
        <f>((EW114*2))</f>
        <v>0.28000000000000003</v>
      </c>
      <c r="AI114">
        <f>((EX114*2))</f>
        <v>0</v>
      </c>
      <c r="AJ114">
        <f>ROUND((AS114),2)</f>
        <v>0</v>
      </c>
      <c r="AK114">
        <v>21.96</v>
      </c>
      <c r="AL114">
        <v>0</v>
      </c>
      <c r="AM114">
        <v>0</v>
      </c>
      <c r="AN114">
        <v>0</v>
      </c>
      <c r="AO114">
        <v>21.96</v>
      </c>
      <c r="AP114">
        <v>0</v>
      </c>
      <c r="AQ114">
        <v>0.14000000000000001</v>
      </c>
      <c r="AR114">
        <v>0</v>
      </c>
      <c r="AS114">
        <v>0</v>
      </c>
      <c r="AT114">
        <v>70</v>
      </c>
      <c r="AU114">
        <v>10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4</v>
      </c>
      <c r="BJ114" t="s">
        <v>27</v>
      </c>
      <c r="BM114">
        <v>0</v>
      </c>
      <c r="BN114">
        <v>0</v>
      </c>
      <c r="BO114" t="s">
        <v>3</v>
      </c>
      <c r="BP114">
        <v>0</v>
      </c>
      <c r="BQ114">
        <v>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70</v>
      </c>
      <c r="CA114">
        <v>10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>(P114+Q114+S114)</f>
        <v>346.97</v>
      </c>
      <c r="CQ114">
        <f>(AC114*BC114*AW114)</f>
        <v>0</v>
      </c>
      <c r="CR114">
        <f>(((((ET114*2))*BB114-((EU114*2))*BS114)+AE114*BS114)*AV114)</f>
        <v>0</v>
      </c>
      <c r="CS114">
        <f>(AE114*BS114*AV114)</f>
        <v>0</v>
      </c>
      <c r="CT114">
        <f>(AF114*BA114*AV114)</f>
        <v>43.92</v>
      </c>
      <c r="CU114">
        <f>AG114</f>
        <v>0</v>
      </c>
      <c r="CV114">
        <f>(AH114*AV114)</f>
        <v>0.28000000000000003</v>
      </c>
      <c r="CW114">
        <f t="shared" si="102"/>
        <v>0</v>
      </c>
      <c r="CX114">
        <f t="shared" si="102"/>
        <v>0</v>
      </c>
      <c r="CY114">
        <f>((S114*BZ114)/100)</f>
        <v>242.87900000000002</v>
      </c>
      <c r="CZ114">
        <f>((S114*CA114)/100)</f>
        <v>34.697000000000003</v>
      </c>
      <c r="DC114" t="s">
        <v>3</v>
      </c>
      <c r="DD114" t="s">
        <v>19</v>
      </c>
      <c r="DE114" t="s">
        <v>19</v>
      </c>
      <c r="DF114" t="s">
        <v>19</v>
      </c>
      <c r="DG114" t="s">
        <v>19</v>
      </c>
      <c r="DH114" t="s">
        <v>3</v>
      </c>
      <c r="DI114" t="s">
        <v>19</v>
      </c>
      <c r="DJ114" t="s">
        <v>19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1005</v>
      </c>
      <c r="DV114" t="s">
        <v>26</v>
      </c>
      <c r="DW114" t="s">
        <v>26</v>
      </c>
      <c r="DX114">
        <v>100</v>
      </c>
      <c r="EE114">
        <v>33645457</v>
      </c>
      <c r="EF114">
        <v>1</v>
      </c>
      <c r="EG114" t="s">
        <v>20</v>
      </c>
      <c r="EH114">
        <v>0</v>
      </c>
      <c r="EI114" t="s">
        <v>3</v>
      </c>
      <c r="EJ114">
        <v>4</v>
      </c>
      <c r="EK114">
        <v>0</v>
      </c>
      <c r="EL114" t="s">
        <v>21</v>
      </c>
      <c r="EM114" t="s">
        <v>22</v>
      </c>
      <c r="EO114" t="s">
        <v>3</v>
      </c>
      <c r="EQ114">
        <v>0</v>
      </c>
      <c r="ER114">
        <v>21.96</v>
      </c>
      <c r="ES114">
        <v>0</v>
      </c>
      <c r="ET114">
        <v>0</v>
      </c>
      <c r="EU114">
        <v>0</v>
      </c>
      <c r="EV114">
        <v>21.96</v>
      </c>
      <c r="EW114">
        <v>0.14000000000000001</v>
      </c>
      <c r="EX114">
        <v>0</v>
      </c>
      <c r="EY114">
        <v>0</v>
      </c>
      <c r="FQ114">
        <v>0</v>
      </c>
      <c r="FR114">
        <f>ROUND(IF(AND(BH114=3,BI114=3),P114,0),2)</f>
        <v>0</v>
      </c>
      <c r="FS114">
        <v>0</v>
      </c>
      <c r="FX114">
        <v>70</v>
      </c>
      <c r="FY114">
        <v>10</v>
      </c>
      <c r="GA114" t="s">
        <v>3</v>
      </c>
      <c r="GD114">
        <v>0</v>
      </c>
      <c r="GF114">
        <v>-994846734</v>
      </c>
      <c r="GG114">
        <v>2</v>
      </c>
      <c r="GH114">
        <v>1</v>
      </c>
      <c r="GI114">
        <v>-2</v>
      </c>
      <c r="GJ114">
        <v>0</v>
      </c>
      <c r="GK114">
        <f>ROUND(R114*(R12)/100,2)</f>
        <v>0</v>
      </c>
      <c r="GL114">
        <f>ROUND(IF(AND(BH114=3,BI114=3,FS114&lt;&gt;0),P114,0),2)</f>
        <v>0</v>
      </c>
      <c r="GM114">
        <f>ROUND(O114+X114+Y114+GK114,2)+GX114</f>
        <v>624.54999999999995</v>
      </c>
      <c r="GN114">
        <f>IF(OR(BI114=0,BI114=1),ROUND(O114+X114+Y114+GK114,2),0)</f>
        <v>0</v>
      </c>
      <c r="GO114">
        <f>IF(BI114=2,ROUND(O114+X114+Y114+GK114,2),0)</f>
        <v>0</v>
      </c>
      <c r="GP114">
        <f>IF(BI114=4,ROUND(O114+X114+Y114+GK114,2)+GX114,0)</f>
        <v>624.54999999999995</v>
      </c>
      <c r="GR114">
        <v>0</v>
      </c>
      <c r="GS114">
        <v>3</v>
      </c>
      <c r="GT114">
        <v>0</v>
      </c>
      <c r="GU114" t="s">
        <v>3</v>
      </c>
      <c r="GV114">
        <f>ROUND(GT114,2)</f>
        <v>0</v>
      </c>
      <c r="GW114">
        <v>1</v>
      </c>
      <c r="GX114">
        <f>ROUND(GV114*GW114*I114,2)</f>
        <v>0</v>
      </c>
      <c r="HA114">
        <v>0</v>
      </c>
      <c r="HB114">
        <v>0</v>
      </c>
      <c r="IK114">
        <v>0</v>
      </c>
    </row>
    <row r="116" spans="1:245" x14ac:dyDescent="0.2">
      <c r="A116" s="2">
        <v>51</v>
      </c>
      <c r="B116" s="2">
        <f>B107</f>
        <v>1</v>
      </c>
      <c r="C116" s="2">
        <f>A107</f>
        <v>4</v>
      </c>
      <c r="D116" s="2">
        <f>ROW(A107)</f>
        <v>107</v>
      </c>
      <c r="E116" s="2"/>
      <c r="F116" s="2" t="str">
        <f>IF(F107&lt;&gt;"",F107,"")</f>
        <v>Новый раздел</v>
      </c>
      <c r="G116" s="2" t="str">
        <f>IF(G107&lt;&gt;"",G107,"")</f>
        <v>Июнь</v>
      </c>
      <c r="H116" s="2">
        <v>0</v>
      </c>
      <c r="I116" s="2"/>
      <c r="J116" s="2"/>
      <c r="K116" s="2"/>
      <c r="L116" s="2"/>
      <c r="M116" s="2"/>
      <c r="N116" s="2"/>
      <c r="O116" s="2">
        <f t="shared" ref="O116:T116" si="103">ROUND(AB116,2)</f>
        <v>3544.21</v>
      </c>
      <c r="P116" s="2">
        <f t="shared" si="103"/>
        <v>94.44</v>
      </c>
      <c r="Q116" s="2">
        <f t="shared" si="103"/>
        <v>1589.18</v>
      </c>
      <c r="R116" s="2">
        <f t="shared" si="103"/>
        <v>346.55</v>
      </c>
      <c r="S116" s="2">
        <f t="shared" si="103"/>
        <v>1860.59</v>
      </c>
      <c r="T116" s="2">
        <f t="shared" si="103"/>
        <v>0</v>
      </c>
      <c r="U116" s="2">
        <f>AH116</f>
        <v>12.417999999999999</v>
      </c>
      <c r="V116" s="2">
        <f>AI116</f>
        <v>0</v>
      </c>
      <c r="W116" s="2">
        <f>ROUND(AJ116,2)</f>
        <v>0</v>
      </c>
      <c r="X116" s="2">
        <f>ROUND(AK116,2)</f>
        <v>1302.4100000000001</v>
      </c>
      <c r="Y116" s="2">
        <f>ROUND(AL116,2)</f>
        <v>186.06</v>
      </c>
      <c r="Z116" s="2"/>
      <c r="AA116" s="2"/>
      <c r="AB116" s="2">
        <f>ROUND(SUMIF(AA111:AA114,"=35064013",O111:O114),2)</f>
        <v>3544.21</v>
      </c>
      <c r="AC116" s="2">
        <f>ROUND(SUMIF(AA111:AA114,"=35064013",P111:P114),2)</f>
        <v>94.44</v>
      </c>
      <c r="AD116" s="2">
        <f>ROUND(SUMIF(AA111:AA114,"=35064013",Q111:Q114),2)</f>
        <v>1589.18</v>
      </c>
      <c r="AE116" s="2">
        <f>ROUND(SUMIF(AA111:AA114,"=35064013",R111:R114),2)</f>
        <v>346.55</v>
      </c>
      <c r="AF116" s="2">
        <f>ROUND(SUMIF(AA111:AA114,"=35064013",S111:S114),2)</f>
        <v>1860.59</v>
      </c>
      <c r="AG116" s="2">
        <f>ROUND(SUMIF(AA111:AA114,"=35064013",T111:T114),2)</f>
        <v>0</v>
      </c>
      <c r="AH116" s="2">
        <f>SUMIF(AA111:AA114,"=35064013",U111:U114)</f>
        <v>12.417999999999999</v>
      </c>
      <c r="AI116" s="2">
        <f>SUMIF(AA111:AA114,"=35064013",V111:V114)</f>
        <v>0</v>
      </c>
      <c r="AJ116" s="2">
        <f>ROUND(SUMIF(AA111:AA114,"=35064013",W111:W114),2)</f>
        <v>0</v>
      </c>
      <c r="AK116" s="2">
        <f>ROUND(SUMIF(AA111:AA114,"=35064013",X111:X114),2)</f>
        <v>1302.4100000000001</v>
      </c>
      <c r="AL116" s="2">
        <f>ROUND(SUMIF(AA111:AA114,"=35064013",Y111:Y114),2)</f>
        <v>186.06</v>
      </c>
      <c r="AM116" s="2"/>
      <c r="AN116" s="2"/>
      <c r="AO116" s="2">
        <f t="shared" ref="AO116:BC116" si="104">ROUND(BX116,2)</f>
        <v>0</v>
      </c>
      <c r="AP116" s="2">
        <f t="shared" si="104"/>
        <v>0</v>
      </c>
      <c r="AQ116" s="2">
        <f t="shared" si="104"/>
        <v>0</v>
      </c>
      <c r="AR116" s="2">
        <f t="shared" si="104"/>
        <v>5406.96</v>
      </c>
      <c r="AS116" s="2">
        <f t="shared" si="104"/>
        <v>0</v>
      </c>
      <c r="AT116" s="2">
        <f t="shared" si="104"/>
        <v>0</v>
      </c>
      <c r="AU116" s="2">
        <f t="shared" si="104"/>
        <v>5406.96</v>
      </c>
      <c r="AV116" s="2">
        <f t="shared" si="104"/>
        <v>94.44</v>
      </c>
      <c r="AW116" s="2">
        <f t="shared" si="104"/>
        <v>94.44</v>
      </c>
      <c r="AX116" s="2">
        <f t="shared" si="104"/>
        <v>0</v>
      </c>
      <c r="AY116" s="2">
        <f t="shared" si="104"/>
        <v>94.44</v>
      </c>
      <c r="AZ116" s="2">
        <f t="shared" si="104"/>
        <v>0</v>
      </c>
      <c r="BA116" s="2">
        <f t="shared" si="104"/>
        <v>0</v>
      </c>
      <c r="BB116" s="2">
        <f t="shared" si="104"/>
        <v>0</v>
      </c>
      <c r="BC116" s="2">
        <f t="shared" si="104"/>
        <v>0</v>
      </c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>
        <f>ROUND(SUMIF(AA111:AA114,"=35064013",FQ111:FQ114),2)</f>
        <v>0</v>
      </c>
      <c r="BY116" s="2">
        <f>ROUND(SUMIF(AA111:AA114,"=35064013",FR111:FR114),2)</f>
        <v>0</v>
      </c>
      <c r="BZ116" s="2">
        <f>ROUND(SUMIF(AA111:AA114,"=35064013",GL111:GL114),2)</f>
        <v>0</v>
      </c>
      <c r="CA116" s="2">
        <f>ROUND(SUMIF(AA111:AA114,"=35064013",GM111:GM114),2)</f>
        <v>5406.96</v>
      </c>
      <c r="CB116" s="2">
        <f>ROUND(SUMIF(AA111:AA114,"=35064013",GN111:GN114),2)</f>
        <v>0</v>
      </c>
      <c r="CC116" s="2">
        <f>ROUND(SUMIF(AA111:AA114,"=35064013",GO111:GO114),2)</f>
        <v>0</v>
      </c>
      <c r="CD116" s="2">
        <f>ROUND(SUMIF(AA111:AA114,"=35064013",GP111:GP114),2)</f>
        <v>5406.96</v>
      </c>
      <c r="CE116" s="2">
        <f>AC116-BX116</f>
        <v>94.44</v>
      </c>
      <c r="CF116" s="2">
        <f>AC116-BY116</f>
        <v>94.44</v>
      </c>
      <c r="CG116" s="2">
        <f>BX116-BZ116</f>
        <v>0</v>
      </c>
      <c r="CH116" s="2">
        <f>AC116-BX116-BY116+BZ116</f>
        <v>94.44</v>
      </c>
      <c r="CI116" s="2">
        <f>BY116-BZ116</f>
        <v>0</v>
      </c>
      <c r="CJ116" s="2">
        <f>ROUND(SUMIF(AA111:AA114,"=35064013",GX111:GX114),2)</f>
        <v>0</v>
      </c>
      <c r="CK116" s="2">
        <f>ROUND(SUMIF(AA111:AA114,"=35064013",GY111:GY114),2)</f>
        <v>0</v>
      </c>
      <c r="CL116" s="2">
        <f>ROUND(SUMIF(AA111:AA114,"=35064013",GZ111:GZ114),2)</f>
        <v>0</v>
      </c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>
        <v>0</v>
      </c>
    </row>
    <row r="118" spans="1:245" x14ac:dyDescent="0.2">
      <c r="A118" s="4">
        <v>50</v>
      </c>
      <c r="B118" s="4">
        <v>0</v>
      </c>
      <c r="C118" s="4">
        <v>0</v>
      </c>
      <c r="D118" s="4">
        <v>1</v>
      </c>
      <c r="E118" s="4">
        <v>201</v>
      </c>
      <c r="F118" s="4">
        <f>ROUND(Source!O116,O118)</f>
        <v>3544.21</v>
      </c>
      <c r="G118" s="4" t="s">
        <v>55</v>
      </c>
      <c r="H118" s="4" t="s">
        <v>56</v>
      </c>
      <c r="I118" s="4"/>
      <c r="J118" s="4"/>
      <c r="K118" s="4">
        <v>201</v>
      </c>
      <c r="L118" s="4">
        <v>1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45" x14ac:dyDescent="0.2">
      <c r="A119" s="4">
        <v>50</v>
      </c>
      <c r="B119" s="4">
        <v>0</v>
      </c>
      <c r="C119" s="4">
        <v>0</v>
      </c>
      <c r="D119" s="4">
        <v>1</v>
      </c>
      <c r="E119" s="4">
        <v>202</v>
      </c>
      <c r="F119" s="4">
        <f>ROUND(Source!P116,O119)</f>
        <v>94.44</v>
      </c>
      <c r="G119" s="4" t="s">
        <v>57</v>
      </c>
      <c r="H119" s="4" t="s">
        <v>58</v>
      </c>
      <c r="I119" s="4"/>
      <c r="J119" s="4"/>
      <c r="K119" s="4">
        <v>202</v>
      </c>
      <c r="L119" s="4">
        <v>2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45" x14ac:dyDescent="0.2">
      <c r="A120" s="4">
        <v>50</v>
      </c>
      <c r="B120" s="4">
        <v>0</v>
      </c>
      <c r="C120" s="4">
        <v>0</v>
      </c>
      <c r="D120" s="4">
        <v>1</v>
      </c>
      <c r="E120" s="4">
        <v>222</v>
      </c>
      <c r="F120" s="4">
        <f>ROUND(Source!AO116,O120)</f>
        <v>0</v>
      </c>
      <c r="G120" s="4" t="s">
        <v>59</v>
      </c>
      <c r="H120" s="4" t="s">
        <v>60</v>
      </c>
      <c r="I120" s="4"/>
      <c r="J120" s="4"/>
      <c r="K120" s="4">
        <v>222</v>
      </c>
      <c r="L120" s="4">
        <v>3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45" x14ac:dyDescent="0.2">
      <c r="A121" s="4">
        <v>50</v>
      </c>
      <c r="B121" s="4">
        <v>0</v>
      </c>
      <c r="C121" s="4">
        <v>0</v>
      </c>
      <c r="D121" s="4">
        <v>1</v>
      </c>
      <c r="E121" s="4">
        <v>225</v>
      </c>
      <c r="F121" s="4">
        <f>ROUND(Source!AV116,O121)</f>
        <v>94.44</v>
      </c>
      <c r="G121" s="4" t="s">
        <v>61</v>
      </c>
      <c r="H121" s="4" t="s">
        <v>62</v>
      </c>
      <c r="I121" s="4"/>
      <c r="J121" s="4"/>
      <c r="K121" s="4">
        <v>225</v>
      </c>
      <c r="L121" s="4">
        <v>4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45" x14ac:dyDescent="0.2">
      <c r="A122" s="4">
        <v>50</v>
      </c>
      <c r="B122" s="4">
        <v>0</v>
      </c>
      <c r="C122" s="4">
        <v>0</v>
      </c>
      <c r="D122" s="4">
        <v>1</v>
      </c>
      <c r="E122" s="4">
        <v>226</v>
      </c>
      <c r="F122" s="4">
        <f>ROUND(Source!AW116,O122)</f>
        <v>94.44</v>
      </c>
      <c r="G122" s="4" t="s">
        <v>63</v>
      </c>
      <c r="H122" s="4" t="s">
        <v>64</v>
      </c>
      <c r="I122" s="4"/>
      <c r="J122" s="4"/>
      <c r="K122" s="4">
        <v>226</v>
      </c>
      <c r="L122" s="4">
        <v>5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227</v>
      </c>
      <c r="F123" s="4">
        <f>ROUND(Source!AX116,O123)</f>
        <v>0</v>
      </c>
      <c r="G123" s="4" t="s">
        <v>65</v>
      </c>
      <c r="H123" s="4" t="s">
        <v>66</v>
      </c>
      <c r="I123" s="4"/>
      <c r="J123" s="4"/>
      <c r="K123" s="4">
        <v>227</v>
      </c>
      <c r="L123" s="4">
        <v>6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228</v>
      </c>
      <c r="F124" s="4">
        <f>ROUND(Source!AY116,O124)</f>
        <v>94.44</v>
      </c>
      <c r="G124" s="4" t="s">
        <v>67</v>
      </c>
      <c r="H124" s="4" t="s">
        <v>68</v>
      </c>
      <c r="I124" s="4"/>
      <c r="J124" s="4"/>
      <c r="K124" s="4">
        <v>228</v>
      </c>
      <c r="L124" s="4">
        <v>7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216</v>
      </c>
      <c r="F125" s="4">
        <f>ROUND(Source!AP116,O125)</f>
        <v>0</v>
      </c>
      <c r="G125" s="4" t="s">
        <v>69</v>
      </c>
      <c r="H125" s="4" t="s">
        <v>70</v>
      </c>
      <c r="I125" s="4"/>
      <c r="J125" s="4"/>
      <c r="K125" s="4">
        <v>216</v>
      </c>
      <c r="L125" s="4">
        <v>8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223</v>
      </c>
      <c r="F126" s="4">
        <f>ROUND(Source!AQ116,O126)</f>
        <v>0</v>
      </c>
      <c r="G126" s="4" t="s">
        <v>71</v>
      </c>
      <c r="H126" s="4" t="s">
        <v>72</v>
      </c>
      <c r="I126" s="4"/>
      <c r="J126" s="4"/>
      <c r="K126" s="4">
        <v>223</v>
      </c>
      <c r="L126" s="4">
        <v>9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229</v>
      </c>
      <c r="F127" s="4">
        <f>ROUND(Source!AZ116,O127)</f>
        <v>0</v>
      </c>
      <c r="G127" s="4" t="s">
        <v>73</v>
      </c>
      <c r="H127" s="4" t="s">
        <v>74</v>
      </c>
      <c r="I127" s="4"/>
      <c r="J127" s="4"/>
      <c r="K127" s="4">
        <v>229</v>
      </c>
      <c r="L127" s="4">
        <v>10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203</v>
      </c>
      <c r="F128" s="4">
        <f>ROUND(Source!Q116,O128)</f>
        <v>1589.18</v>
      </c>
      <c r="G128" s="4" t="s">
        <v>75</v>
      </c>
      <c r="H128" s="4" t="s">
        <v>76</v>
      </c>
      <c r="I128" s="4"/>
      <c r="J128" s="4"/>
      <c r="K128" s="4">
        <v>203</v>
      </c>
      <c r="L128" s="4">
        <v>11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231</v>
      </c>
      <c r="F129" s="4">
        <f>ROUND(Source!BB116,O129)</f>
        <v>0</v>
      </c>
      <c r="G129" s="4" t="s">
        <v>77</v>
      </c>
      <c r="H129" s="4" t="s">
        <v>78</v>
      </c>
      <c r="I129" s="4"/>
      <c r="J129" s="4"/>
      <c r="K129" s="4">
        <v>231</v>
      </c>
      <c r="L129" s="4">
        <v>12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204</v>
      </c>
      <c r="F130" s="4">
        <f>ROUND(Source!R116,O130)</f>
        <v>346.55</v>
      </c>
      <c r="G130" s="4" t="s">
        <v>79</v>
      </c>
      <c r="H130" s="4" t="s">
        <v>80</v>
      </c>
      <c r="I130" s="4"/>
      <c r="J130" s="4"/>
      <c r="K130" s="4">
        <v>204</v>
      </c>
      <c r="L130" s="4">
        <v>13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205</v>
      </c>
      <c r="F131" s="4">
        <f>ROUND(Source!S116,O131)</f>
        <v>1860.59</v>
      </c>
      <c r="G131" s="4" t="s">
        <v>81</v>
      </c>
      <c r="H131" s="4" t="s">
        <v>82</v>
      </c>
      <c r="I131" s="4"/>
      <c r="J131" s="4"/>
      <c r="K131" s="4">
        <v>205</v>
      </c>
      <c r="L131" s="4">
        <v>14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232</v>
      </c>
      <c r="F132" s="4">
        <f>ROUND(Source!BC116,O132)</f>
        <v>0</v>
      </c>
      <c r="G132" s="4" t="s">
        <v>83</v>
      </c>
      <c r="H132" s="4" t="s">
        <v>84</v>
      </c>
      <c r="I132" s="4"/>
      <c r="J132" s="4"/>
      <c r="K132" s="4">
        <v>232</v>
      </c>
      <c r="L132" s="4">
        <v>15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214</v>
      </c>
      <c r="F133" s="4">
        <f>ROUND(Source!AS116,O133)</f>
        <v>0</v>
      </c>
      <c r="G133" s="4" t="s">
        <v>85</v>
      </c>
      <c r="H133" s="4" t="s">
        <v>86</v>
      </c>
      <c r="I133" s="4"/>
      <c r="J133" s="4"/>
      <c r="K133" s="4">
        <v>214</v>
      </c>
      <c r="L133" s="4">
        <v>16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215</v>
      </c>
      <c r="F134" s="4">
        <f>ROUND(Source!AT116,O134)</f>
        <v>0</v>
      </c>
      <c r="G134" s="4" t="s">
        <v>87</v>
      </c>
      <c r="H134" s="4" t="s">
        <v>88</v>
      </c>
      <c r="I134" s="4"/>
      <c r="J134" s="4"/>
      <c r="K134" s="4">
        <v>215</v>
      </c>
      <c r="L134" s="4">
        <v>17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217</v>
      </c>
      <c r="F135" s="4">
        <f>ROUND(Source!AU116,O135)</f>
        <v>5406.96</v>
      </c>
      <c r="G135" s="4" t="s">
        <v>89</v>
      </c>
      <c r="H135" s="4" t="s">
        <v>90</v>
      </c>
      <c r="I135" s="4"/>
      <c r="J135" s="4"/>
      <c r="K135" s="4">
        <v>217</v>
      </c>
      <c r="L135" s="4">
        <v>18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230</v>
      </c>
      <c r="F136" s="4">
        <f>ROUND(Source!BA116,O136)</f>
        <v>0</v>
      </c>
      <c r="G136" s="4" t="s">
        <v>91</v>
      </c>
      <c r="H136" s="4" t="s">
        <v>92</v>
      </c>
      <c r="I136" s="4"/>
      <c r="J136" s="4"/>
      <c r="K136" s="4">
        <v>230</v>
      </c>
      <c r="L136" s="4">
        <v>19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206</v>
      </c>
      <c r="F137" s="4">
        <f>ROUND(Source!T116,O137)</f>
        <v>0</v>
      </c>
      <c r="G137" s="4" t="s">
        <v>93</v>
      </c>
      <c r="H137" s="4" t="s">
        <v>94</v>
      </c>
      <c r="I137" s="4"/>
      <c r="J137" s="4"/>
      <c r="K137" s="4">
        <v>206</v>
      </c>
      <c r="L137" s="4">
        <v>20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207</v>
      </c>
      <c r="F138" s="4">
        <f>Source!U116</f>
        <v>12.417999999999999</v>
      </c>
      <c r="G138" s="4" t="s">
        <v>95</v>
      </c>
      <c r="H138" s="4" t="s">
        <v>96</v>
      </c>
      <c r="I138" s="4"/>
      <c r="J138" s="4"/>
      <c r="K138" s="4">
        <v>207</v>
      </c>
      <c r="L138" s="4">
        <v>21</v>
      </c>
      <c r="M138" s="4">
        <v>3</v>
      </c>
      <c r="N138" s="4" t="s">
        <v>3</v>
      </c>
      <c r="O138" s="4">
        <v>-1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208</v>
      </c>
      <c r="F139" s="4">
        <f>Source!V116</f>
        <v>0</v>
      </c>
      <c r="G139" s="4" t="s">
        <v>97</v>
      </c>
      <c r="H139" s="4" t="s">
        <v>98</v>
      </c>
      <c r="I139" s="4"/>
      <c r="J139" s="4"/>
      <c r="K139" s="4">
        <v>208</v>
      </c>
      <c r="L139" s="4">
        <v>22</v>
      </c>
      <c r="M139" s="4">
        <v>3</v>
      </c>
      <c r="N139" s="4" t="s">
        <v>3</v>
      </c>
      <c r="O139" s="4">
        <v>-1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209</v>
      </c>
      <c r="F140" s="4">
        <f>ROUND(Source!W116,O140)</f>
        <v>0</v>
      </c>
      <c r="G140" s="4" t="s">
        <v>99</v>
      </c>
      <c r="H140" s="4" t="s">
        <v>100</v>
      </c>
      <c r="I140" s="4"/>
      <c r="J140" s="4"/>
      <c r="K140" s="4">
        <v>209</v>
      </c>
      <c r="L140" s="4">
        <v>23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210</v>
      </c>
      <c r="F141" s="4">
        <f>ROUND(Source!X116,O141)</f>
        <v>1302.4100000000001</v>
      </c>
      <c r="G141" s="4" t="s">
        <v>101</v>
      </c>
      <c r="H141" s="4" t="s">
        <v>102</v>
      </c>
      <c r="I141" s="4"/>
      <c r="J141" s="4"/>
      <c r="K141" s="4">
        <v>210</v>
      </c>
      <c r="L141" s="4">
        <v>24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211</v>
      </c>
      <c r="F142" s="4">
        <f>ROUND(Source!Y116,O142)</f>
        <v>186.06</v>
      </c>
      <c r="G142" s="4" t="s">
        <v>103</v>
      </c>
      <c r="H142" s="4" t="s">
        <v>104</v>
      </c>
      <c r="I142" s="4"/>
      <c r="J142" s="4"/>
      <c r="K142" s="4">
        <v>211</v>
      </c>
      <c r="L142" s="4">
        <v>25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224</v>
      </c>
      <c r="F143" s="4">
        <f>ROUND(Source!AR116,O143)</f>
        <v>5406.96</v>
      </c>
      <c r="G143" s="4" t="s">
        <v>105</v>
      </c>
      <c r="H143" s="4" t="s">
        <v>106</v>
      </c>
      <c r="I143" s="4"/>
      <c r="J143" s="4"/>
      <c r="K143" s="4">
        <v>224</v>
      </c>
      <c r="L143" s="4">
        <v>26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5" spans="1:245" x14ac:dyDescent="0.2">
      <c r="A145" s="1">
        <v>4</v>
      </c>
      <c r="B145" s="1">
        <v>1</v>
      </c>
      <c r="C145" s="1"/>
      <c r="D145" s="1">
        <f>ROW(A153)</f>
        <v>153</v>
      </c>
      <c r="E145" s="1"/>
      <c r="F145" s="1" t="s">
        <v>12</v>
      </c>
      <c r="G145" s="1" t="s">
        <v>135</v>
      </c>
      <c r="H145" s="1" t="s">
        <v>3</v>
      </c>
      <c r="I145" s="1">
        <v>0</v>
      </c>
      <c r="J145" s="1"/>
      <c r="K145" s="1">
        <v>-1</v>
      </c>
      <c r="L145" s="1"/>
      <c r="M145" s="1"/>
      <c r="N145" s="1"/>
      <c r="O145" s="1"/>
      <c r="P145" s="1"/>
      <c r="Q145" s="1"/>
      <c r="R145" s="1"/>
      <c r="S145" s="1"/>
      <c r="T145" s="1"/>
      <c r="U145" s="1" t="s">
        <v>3</v>
      </c>
      <c r="V145" s="1">
        <v>0</v>
      </c>
      <c r="W145" s="1"/>
      <c r="X145" s="1"/>
      <c r="Y145" s="1"/>
      <c r="Z145" s="1"/>
      <c r="AA145" s="1"/>
      <c r="AB145" s="1" t="s">
        <v>3</v>
      </c>
      <c r="AC145" s="1" t="s">
        <v>3</v>
      </c>
      <c r="AD145" s="1" t="s">
        <v>3</v>
      </c>
      <c r="AE145" s="1" t="s">
        <v>3</v>
      </c>
      <c r="AF145" s="1" t="s">
        <v>3</v>
      </c>
      <c r="AG145" s="1" t="s">
        <v>3</v>
      </c>
      <c r="AH145" s="1"/>
      <c r="AI145" s="1"/>
      <c r="AJ145" s="1"/>
      <c r="AK145" s="1"/>
      <c r="AL145" s="1"/>
      <c r="AM145" s="1"/>
      <c r="AN145" s="1"/>
      <c r="AO145" s="1"/>
      <c r="AP145" s="1" t="s">
        <v>3</v>
      </c>
      <c r="AQ145" s="1" t="s">
        <v>3</v>
      </c>
      <c r="AR145" s="1" t="s">
        <v>3</v>
      </c>
      <c r="AS145" s="1"/>
      <c r="AT145" s="1"/>
      <c r="AU145" s="1"/>
      <c r="AV145" s="1"/>
      <c r="AW145" s="1"/>
      <c r="AX145" s="1"/>
      <c r="AY145" s="1"/>
      <c r="AZ145" s="1" t="s">
        <v>3</v>
      </c>
      <c r="BA145" s="1"/>
      <c r="BB145" s="1" t="s">
        <v>3</v>
      </c>
      <c r="BC145" s="1" t="s">
        <v>3</v>
      </c>
      <c r="BD145" s="1" t="s">
        <v>3</v>
      </c>
      <c r="BE145" s="1" t="s">
        <v>3</v>
      </c>
      <c r="BF145" s="1" t="s">
        <v>3</v>
      </c>
      <c r="BG145" s="1" t="s">
        <v>3</v>
      </c>
      <c r="BH145" s="1" t="s">
        <v>3</v>
      </c>
      <c r="BI145" s="1" t="s">
        <v>3</v>
      </c>
      <c r="BJ145" s="1" t="s">
        <v>3</v>
      </c>
      <c r="BK145" s="1" t="s">
        <v>3</v>
      </c>
      <c r="BL145" s="1" t="s">
        <v>3</v>
      </c>
      <c r="BM145" s="1" t="s">
        <v>3</v>
      </c>
      <c r="BN145" s="1" t="s">
        <v>3</v>
      </c>
      <c r="BO145" s="1" t="s">
        <v>3</v>
      </c>
      <c r="BP145" s="1" t="s">
        <v>3</v>
      </c>
      <c r="BQ145" s="1"/>
      <c r="BR145" s="1"/>
      <c r="BS145" s="1"/>
      <c r="BT145" s="1"/>
      <c r="BU145" s="1"/>
      <c r="BV145" s="1"/>
      <c r="BW145" s="1"/>
      <c r="BX145" s="1">
        <v>0</v>
      </c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>
        <v>0</v>
      </c>
    </row>
    <row r="147" spans="1:245" x14ac:dyDescent="0.2">
      <c r="A147" s="2">
        <v>52</v>
      </c>
      <c r="B147" s="2">
        <f t="shared" ref="B147:G147" si="105">B153</f>
        <v>1</v>
      </c>
      <c r="C147" s="2">
        <f t="shared" si="105"/>
        <v>4</v>
      </c>
      <c r="D147" s="2">
        <f t="shared" si="105"/>
        <v>145</v>
      </c>
      <c r="E147" s="2">
        <f t="shared" si="105"/>
        <v>0</v>
      </c>
      <c r="F147" s="2" t="str">
        <f t="shared" si="105"/>
        <v>Новый раздел</v>
      </c>
      <c r="G147" s="2" t="str">
        <f t="shared" si="105"/>
        <v>Июль</v>
      </c>
      <c r="H147" s="2"/>
      <c r="I147" s="2"/>
      <c r="J147" s="2"/>
      <c r="K147" s="2"/>
      <c r="L147" s="2"/>
      <c r="M147" s="2"/>
      <c r="N147" s="2"/>
      <c r="O147" s="2">
        <f t="shared" ref="O147:AT147" si="106">O153</f>
        <v>2727.39</v>
      </c>
      <c r="P147" s="2">
        <f t="shared" si="106"/>
        <v>94.44</v>
      </c>
      <c r="Q147" s="2">
        <f t="shared" si="106"/>
        <v>1589.18</v>
      </c>
      <c r="R147" s="2">
        <f t="shared" si="106"/>
        <v>346.55</v>
      </c>
      <c r="S147" s="2">
        <f t="shared" si="106"/>
        <v>1043.77</v>
      </c>
      <c r="T147" s="2">
        <f t="shared" si="106"/>
        <v>0</v>
      </c>
      <c r="U147" s="2">
        <f t="shared" si="106"/>
        <v>7.2100000000000009</v>
      </c>
      <c r="V147" s="2">
        <f t="shared" si="106"/>
        <v>0</v>
      </c>
      <c r="W147" s="2">
        <f t="shared" si="106"/>
        <v>0</v>
      </c>
      <c r="X147" s="2">
        <f t="shared" si="106"/>
        <v>730.64</v>
      </c>
      <c r="Y147" s="2">
        <f t="shared" si="106"/>
        <v>104.38</v>
      </c>
      <c r="Z147" s="2">
        <f t="shared" si="106"/>
        <v>0</v>
      </c>
      <c r="AA147" s="2">
        <f t="shared" si="106"/>
        <v>0</v>
      </c>
      <c r="AB147" s="2">
        <f t="shared" si="106"/>
        <v>2727.39</v>
      </c>
      <c r="AC147" s="2">
        <f t="shared" si="106"/>
        <v>94.44</v>
      </c>
      <c r="AD147" s="2">
        <f t="shared" si="106"/>
        <v>1589.18</v>
      </c>
      <c r="AE147" s="2">
        <f t="shared" si="106"/>
        <v>346.55</v>
      </c>
      <c r="AF147" s="2">
        <f t="shared" si="106"/>
        <v>1043.77</v>
      </c>
      <c r="AG147" s="2">
        <f t="shared" si="106"/>
        <v>0</v>
      </c>
      <c r="AH147" s="2">
        <f t="shared" si="106"/>
        <v>7.2100000000000009</v>
      </c>
      <c r="AI147" s="2">
        <f t="shared" si="106"/>
        <v>0</v>
      </c>
      <c r="AJ147" s="2">
        <f t="shared" si="106"/>
        <v>0</v>
      </c>
      <c r="AK147" s="2">
        <f t="shared" si="106"/>
        <v>730.64</v>
      </c>
      <c r="AL147" s="2">
        <f t="shared" si="106"/>
        <v>104.38</v>
      </c>
      <c r="AM147" s="2">
        <f t="shared" si="106"/>
        <v>0</v>
      </c>
      <c r="AN147" s="2">
        <f t="shared" si="106"/>
        <v>0</v>
      </c>
      <c r="AO147" s="2">
        <f t="shared" si="106"/>
        <v>0</v>
      </c>
      <c r="AP147" s="2">
        <f t="shared" si="106"/>
        <v>0</v>
      </c>
      <c r="AQ147" s="2">
        <f t="shared" si="106"/>
        <v>0</v>
      </c>
      <c r="AR147" s="2">
        <f t="shared" si="106"/>
        <v>3936.69</v>
      </c>
      <c r="AS147" s="2">
        <f t="shared" si="106"/>
        <v>0</v>
      </c>
      <c r="AT147" s="2">
        <f t="shared" si="106"/>
        <v>0</v>
      </c>
      <c r="AU147" s="2">
        <f t="shared" ref="AU147:BZ147" si="107">AU153</f>
        <v>3936.69</v>
      </c>
      <c r="AV147" s="2">
        <f t="shared" si="107"/>
        <v>94.44</v>
      </c>
      <c r="AW147" s="2">
        <f t="shared" si="107"/>
        <v>94.44</v>
      </c>
      <c r="AX147" s="2">
        <f t="shared" si="107"/>
        <v>0</v>
      </c>
      <c r="AY147" s="2">
        <f t="shared" si="107"/>
        <v>94.44</v>
      </c>
      <c r="AZ147" s="2">
        <f t="shared" si="107"/>
        <v>0</v>
      </c>
      <c r="BA147" s="2">
        <f t="shared" si="107"/>
        <v>0</v>
      </c>
      <c r="BB147" s="2">
        <f t="shared" si="107"/>
        <v>0</v>
      </c>
      <c r="BC147" s="2">
        <f t="shared" si="107"/>
        <v>0</v>
      </c>
      <c r="BD147" s="2">
        <f t="shared" si="107"/>
        <v>0</v>
      </c>
      <c r="BE147" s="2">
        <f t="shared" si="107"/>
        <v>0</v>
      </c>
      <c r="BF147" s="2">
        <f t="shared" si="107"/>
        <v>0</v>
      </c>
      <c r="BG147" s="2">
        <f t="shared" si="107"/>
        <v>0</v>
      </c>
      <c r="BH147" s="2">
        <f t="shared" si="107"/>
        <v>0</v>
      </c>
      <c r="BI147" s="2">
        <f t="shared" si="107"/>
        <v>0</v>
      </c>
      <c r="BJ147" s="2">
        <f t="shared" si="107"/>
        <v>0</v>
      </c>
      <c r="BK147" s="2">
        <f t="shared" si="107"/>
        <v>0</v>
      </c>
      <c r="BL147" s="2">
        <f t="shared" si="107"/>
        <v>0</v>
      </c>
      <c r="BM147" s="2">
        <f t="shared" si="107"/>
        <v>0</v>
      </c>
      <c r="BN147" s="2">
        <f t="shared" si="107"/>
        <v>0</v>
      </c>
      <c r="BO147" s="2">
        <f t="shared" si="107"/>
        <v>0</v>
      </c>
      <c r="BP147" s="2">
        <f t="shared" si="107"/>
        <v>0</v>
      </c>
      <c r="BQ147" s="2">
        <f t="shared" si="107"/>
        <v>0</v>
      </c>
      <c r="BR147" s="2">
        <f t="shared" si="107"/>
        <v>0</v>
      </c>
      <c r="BS147" s="2">
        <f t="shared" si="107"/>
        <v>0</v>
      </c>
      <c r="BT147" s="2">
        <f t="shared" si="107"/>
        <v>0</v>
      </c>
      <c r="BU147" s="2">
        <f t="shared" si="107"/>
        <v>0</v>
      </c>
      <c r="BV147" s="2">
        <f t="shared" si="107"/>
        <v>0</v>
      </c>
      <c r="BW147" s="2">
        <f t="shared" si="107"/>
        <v>0</v>
      </c>
      <c r="BX147" s="2">
        <f t="shared" si="107"/>
        <v>0</v>
      </c>
      <c r="BY147" s="2">
        <f t="shared" si="107"/>
        <v>0</v>
      </c>
      <c r="BZ147" s="2">
        <f t="shared" si="107"/>
        <v>0</v>
      </c>
      <c r="CA147" s="2">
        <f t="shared" ref="CA147:DF147" si="108">CA153</f>
        <v>3936.69</v>
      </c>
      <c r="CB147" s="2">
        <f t="shared" si="108"/>
        <v>0</v>
      </c>
      <c r="CC147" s="2">
        <f t="shared" si="108"/>
        <v>0</v>
      </c>
      <c r="CD147" s="2">
        <f t="shared" si="108"/>
        <v>3936.69</v>
      </c>
      <c r="CE147" s="2">
        <f t="shared" si="108"/>
        <v>94.44</v>
      </c>
      <c r="CF147" s="2">
        <f t="shared" si="108"/>
        <v>94.44</v>
      </c>
      <c r="CG147" s="2">
        <f t="shared" si="108"/>
        <v>0</v>
      </c>
      <c r="CH147" s="2">
        <f t="shared" si="108"/>
        <v>94.44</v>
      </c>
      <c r="CI147" s="2">
        <f t="shared" si="108"/>
        <v>0</v>
      </c>
      <c r="CJ147" s="2">
        <f t="shared" si="108"/>
        <v>0</v>
      </c>
      <c r="CK147" s="2">
        <f t="shared" si="108"/>
        <v>0</v>
      </c>
      <c r="CL147" s="2">
        <f t="shared" si="108"/>
        <v>0</v>
      </c>
      <c r="CM147" s="2">
        <f t="shared" si="108"/>
        <v>0</v>
      </c>
      <c r="CN147" s="2">
        <f t="shared" si="108"/>
        <v>0</v>
      </c>
      <c r="CO147" s="2">
        <f t="shared" si="108"/>
        <v>0</v>
      </c>
      <c r="CP147" s="2">
        <f t="shared" si="108"/>
        <v>0</v>
      </c>
      <c r="CQ147" s="2">
        <f t="shared" si="108"/>
        <v>0</v>
      </c>
      <c r="CR147" s="2">
        <f t="shared" si="108"/>
        <v>0</v>
      </c>
      <c r="CS147" s="2">
        <f t="shared" si="108"/>
        <v>0</v>
      </c>
      <c r="CT147" s="2">
        <f t="shared" si="108"/>
        <v>0</v>
      </c>
      <c r="CU147" s="2">
        <f t="shared" si="108"/>
        <v>0</v>
      </c>
      <c r="CV147" s="2">
        <f t="shared" si="108"/>
        <v>0</v>
      </c>
      <c r="CW147" s="2">
        <f t="shared" si="108"/>
        <v>0</v>
      </c>
      <c r="CX147" s="2">
        <f t="shared" si="108"/>
        <v>0</v>
      </c>
      <c r="CY147" s="2">
        <f t="shared" si="108"/>
        <v>0</v>
      </c>
      <c r="CZ147" s="2">
        <f t="shared" si="108"/>
        <v>0</v>
      </c>
      <c r="DA147" s="2">
        <f t="shared" si="108"/>
        <v>0</v>
      </c>
      <c r="DB147" s="2">
        <f t="shared" si="108"/>
        <v>0</v>
      </c>
      <c r="DC147" s="2">
        <f t="shared" si="108"/>
        <v>0</v>
      </c>
      <c r="DD147" s="2">
        <f t="shared" si="108"/>
        <v>0</v>
      </c>
      <c r="DE147" s="2">
        <f t="shared" si="108"/>
        <v>0</v>
      </c>
      <c r="DF147" s="2">
        <f t="shared" si="108"/>
        <v>0</v>
      </c>
      <c r="DG147" s="3">
        <f t="shared" ref="DG147:EL147" si="109">DG153</f>
        <v>0</v>
      </c>
      <c r="DH147" s="3">
        <f t="shared" si="109"/>
        <v>0</v>
      </c>
      <c r="DI147" s="3">
        <f t="shared" si="109"/>
        <v>0</v>
      </c>
      <c r="DJ147" s="3">
        <f t="shared" si="109"/>
        <v>0</v>
      </c>
      <c r="DK147" s="3">
        <f t="shared" si="109"/>
        <v>0</v>
      </c>
      <c r="DL147" s="3">
        <f t="shared" si="109"/>
        <v>0</v>
      </c>
      <c r="DM147" s="3">
        <f t="shared" si="109"/>
        <v>0</v>
      </c>
      <c r="DN147" s="3">
        <f t="shared" si="109"/>
        <v>0</v>
      </c>
      <c r="DO147" s="3">
        <f t="shared" si="109"/>
        <v>0</v>
      </c>
      <c r="DP147" s="3">
        <f t="shared" si="109"/>
        <v>0</v>
      </c>
      <c r="DQ147" s="3">
        <f t="shared" si="109"/>
        <v>0</v>
      </c>
      <c r="DR147" s="3">
        <f t="shared" si="109"/>
        <v>0</v>
      </c>
      <c r="DS147" s="3">
        <f t="shared" si="109"/>
        <v>0</v>
      </c>
      <c r="DT147" s="3">
        <f t="shared" si="109"/>
        <v>0</v>
      </c>
      <c r="DU147" s="3">
        <f t="shared" si="109"/>
        <v>0</v>
      </c>
      <c r="DV147" s="3">
        <f t="shared" si="109"/>
        <v>0</v>
      </c>
      <c r="DW147" s="3">
        <f t="shared" si="109"/>
        <v>0</v>
      </c>
      <c r="DX147" s="3">
        <f t="shared" si="109"/>
        <v>0</v>
      </c>
      <c r="DY147" s="3">
        <f t="shared" si="109"/>
        <v>0</v>
      </c>
      <c r="DZ147" s="3">
        <f t="shared" si="109"/>
        <v>0</v>
      </c>
      <c r="EA147" s="3">
        <f t="shared" si="109"/>
        <v>0</v>
      </c>
      <c r="EB147" s="3">
        <f t="shared" si="109"/>
        <v>0</v>
      </c>
      <c r="EC147" s="3">
        <f t="shared" si="109"/>
        <v>0</v>
      </c>
      <c r="ED147" s="3">
        <f t="shared" si="109"/>
        <v>0</v>
      </c>
      <c r="EE147" s="3">
        <f t="shared" si="109"/>
        <v>0</v>
      </c>
      <c r="EF147" s="3">
        <f t="shared" si="109"/>
        <v>0</v>
      </c>
      <c r="EG147" s="3">
        <f t="shared" si="109"/>
        <v>0</v>
      </c>
      <c r="EH147" s="3">
        <f t="shared" si="109"/>
        <v>0</v>
      </c>
      <c r="EI147" s="3">
        <f t="shared" si="109"/>
        <v>0</v>
      </c>
      <c r="EJ147" s="3">
        <f t="shared" si="109"/>
        <v>0</v>
      </c>
      <c r="EK147" s="3">
        <f t="shared" si="109"/>
        <v>0</v>
      </c>
      <c r="EL147" s="3">
        <f t="shared" si="109"/>
        <v>0</v>
      </c>
      <c r="EM147" s="3">
        <f t="shared" ref="EM147:FR147" si="110">EM153</f>
        <v>0</v>
      </c>
      <c r="EN147" s="3">
        <f t="shared" si="110"/>
        <v>0</v>
      </c>
      <c r="EO147" s="3">
        <f t="shared" si="110"/>
        <v>0</v>
      </c>
      <c r="EP147" s="3">
        <f t="shared" si="110"/>
        <v>0</v>
      </c>
      <c r="EQ147" s="3">
        <f t="shared" si="110"/>
        <v>0</v>
      </c>
      <c r="ER147" s="3">
        <f t="shared" si="110"/>
        <v>0</v>
      </c>
      <c r="ES147" s="3">
        <f t="shared" si="110"/>
        <v>0</v>
      </c>
      <c r="ET147" s="3">
        <f t="shared" si="110"/>
        <v>0</v>
      </c>
      <c r="EU147" s="3">
        <f t="shared" si="110"/>
        <v>0</v>
      </c>
      <c r="EV147" s="3">
        <f t="shared" si="110"/>
        <v>0</v>
      </c>
      <c r="EW147" s="3">
        <f t="shared" si="110"/>
        <v>0</v>
      </c>
      <c r="EX147" s="3">
        <f t="shared" si="110"/>
        <v>0</v>
      </c>
      <c r="EY147" s="3">
        <f t="shared" si="110"/>
        <v>0</v>
      </c>
      <c r="EZ147" s="3">
        <f t="shared" si="110"/>
        <v>0</v>
      </c>
      <c r="FA147" s="3">
        <f t="shared" si="110"/>
        <v>0</v>
      </c>
      <c r="FB147" s="3">
        <f t="shared" si="110"/>
        <v>0</v>
      </c>
      <c r="FC147" s="3">
        <f t="shared" si="110"/>
        <v>0</v>
      </c>
      <c r="FD147" s="3">
        <f t="shared" si="110"/>
        <v>0</v>
      </c>
      <c r="FE147" s="3">
        <f t="shared" si="110"/>
        <v>0</v>
      </c>
      <c r="FF147" s="3">
        <f t="shared" si="110"/>
        <v>0</v>
      </c>
      <c r="FG147" s="3">
        <f t="shared" si="110"/>
        <v>0</v>
      </c>
      <c r="FH147" s="3">
        <f t="shared" si="110"/>
        <v>0</v>
      </c>
      <c r="FI147" s="3">
        <f t="shared" si="110"/>
        <v>0</v>
      </c>
      <c r="FJ147" s="3">
        <f t="shared" si="110"/>
        <v>0</v>
      </c>
      <c r="FK147" s="3">
        <f t="shared" si="110"/>
        <v>0</v>
      </c>
      <c r="FL147" s="3">
        <f t="shared" si="110"/>
        <v>0</v>
      </c>
      <c r="FM147" s="3">
        <f t="shared" si="110"/>
        <v>0</v>
      </c>
      <c r="FN147" s="3">
        <f t="shared" si="110"/>
        <v>0</v>
      </c>
      <c r="FO147" s="3">
        <f t="shared" si="110"/>
        <v>0</v>
      </c>
      <c r="FP147" s="3">
        <f t="shared" si="110"/>
        <v>0</v>
      </c>
      <c r="FQ147" s="3">
        <f t="shared" si="110"/>
        <v>0</v>
      </c>
      <c r="FR147" s="3">
        <f t="shared" si="110"/>
        <v>0</v>
      </c>
      <c r="FS147" s="3">
        <f t="shared" ref="FS147:GX147" si="111">FS153</f>
        <v>0</v>
      </c>
      <c r="FT147" s="3">
        <f t="shared" si="111"/>
        <v>0</v>
      </c>
      <c r="FU147" s="3">
        <f t="shared" si="111"/>
        <v>0</v>
      </c>
      <c r="FV147" s="3">
        <f t="shared" si="111"/>
        <v>0</v>
      </c>
      <c r="FW147" s="3">
        <f t="shared" si="111"/>
        <v>0</v>
      </c>
      <c r="FX147" s="3">
        <f t="shared" si="111"/>
        <v>0</v>
      </c>
      <c r="FY147" s="3">
        <f t="shared" si="111"/>
        <v>0</v>
      </c>
      <c r="FZ147" s="3">
        <f t="shared" si="111"/>
        <v>0</v>
      </c>
      <c r="GA147" s="3">
        <f t="shared" si="111"/>
        <v>0</v>
      </c>
      <c r="GB147" s="3">
        <f t="shared" si="111"/>
        <v>0</v>
      </c>
      <c r="GC147" s="3">
        <f t="shared" si="111"/>
        <v>0</v>
      </c>
      <c r="GD147" s="3">
        <f t="shared" si="111"/>
        <v>0</v>
      </c>
      <c r="GE147" s="3">
        <f t="shared" si="111"/>
        <v>0</v>
      </c>
      <c r="GF147" s="3">
        <f t="shared" si="111"/>
        <v>0</v>
      </c>
      <c r="GG147" s="3">
        <f t="shared" si="111"/>
        <v>0</v>
      </c>
      <c r="GH147" s="3">
        <f t="shared" si="111"/>
        <v>0</v>
      </c>
      <c r="GI147" s="3">
        <f t="shared" si="111"/>
        <v>0</v>
      </c>
      <c r="GJ147" s="3">
        <f t="shared" si="111"/>
        <v>0</v>
      </c>
      <c r="GK147" s="3">
        <f t="shared" si="111"/>
        <v>0</v>
      </c>
      <c r="GL147" s="3">
        <f t="shared" si="111"/>
        <v>0</v>
      </c>
      <c r="GM147" s="3">
        <f t="shared" si="111"/>
        <v>0</v>
      </c>
      <c r="GN147" s="3">
        <f t="shared" si="111"/>
        <v>0</v>
      </c>
      <c r="GO147" s="3">
        <f t="shared" si="111"/>
        <v>0</v>
      </c>
      <c r="GP147" s="3">
        <f t="shared" si="111"/>
        <v>0</v>
      </c>
      <c r="GQ147" s="3">
        <f t="shared" si="111"/>
        <v>0</v>
      </c>
      <c r="GR147" s="3">
        <f t="shared" si="111"/>
        <v>0</v>
      </c>
      <c r="GS147" s="3">
        <f t="shared" si="111"/>
        <v>0</v>
      </c>
      <c r="GT147" s="3">
        <f t="shared" si="111"/>
        <v>0</v>
      </c>
      <c r="GU147" s="3">
        <f t="shared" si="111"/>
        <v>0</v>
      </c>
      <c r="GV147" s="3">
        <f t="shared" si="111"/>
        <v>0</v>
      </c>
      <c r="GW147" s="3">
        <f t="shared" si="111"/>
        <v>0</v>
      </c>
      <c r="GX147" s="3">
        <f t="shared" si="111"/>
        <v>0</v>
      </c>
    </row>
    <row r="149" spans="1:245" x14ac:dyDescent="0.2">
      <c r="A149">
        <v>17</v>
      </c>
      <c r="B149">
        <v>1</v>
      </c>
      <c r="C149">
        <f>ROW(SmtRes!A36)</f>
        <v>36</v>
      </c>
      <c r="D149">
        <f>ROW(EtalonRes!A34)</f>
        <v>34</v>
      </c>
      <c r="E149" t="s">
        <v>136</v>
      </c>
      <c r="F149" t="s">
        <v>109</v>
      </c>
      <c r="G149" t="s">
        <v>110</v>
      </c>
      <c r="H149" t="s">
        <v>26</v>
      </c>
      <c r="I149">
        <f>ROUND(210/100,9)</f>
        <v>2.1</v>
      </c>
      <c r="J149">
        <v>0</v>
      </c>
      <c r="O149">
        <f>ROUND(CP149,2)</f>
        <v>550.83000000000004</v>
      </c>
      <c r="P149">
        <f>ROUND(CQ149*I149,2)</f>
        <v>0</v>
      </c>
      <c r="Q149">
        <f>ROUND(CR149*I149,2)</f>
        <v>43.6</v>
      </c>
      <c r="R149">
        <f>ROUND(CS149*I149,2)</f>
        <v>18.23</v>
      </c>
      <c r="S149">
        <f>ROUND(CT149*I149,2)</f>
        <v>507.23</v>
      </c>
      <c r="T149">
        <f>ROUND(CU149*I149,2)</f>
        <v>0</v>
      </c>
      <c r="U149">
        <f>CV149*I149</f>
        <v>3.2340000000000004</v>
      </c>
      <c r="V149">
        <f>CW149*I149</f>
        <v>0</v>
      </c>
      <c r="W149">
        <f>ROUND(CX149*I149,2)</f>
        <v>0</v>
      </c>
      <c r="X149">
        <f t="shared" ref="X149:Y151" si="112">ROUND(CY149,2)</f>
        <v>355.06</v>
      </c>
      <c r="Y149">
        <f t="shared" si="112"/>
        <v>50.72</v>
      </c>
      <c r="AA149">
        <v>35064013</v>
      </c>
      <c r="AB149">
        <f>ROUND((AC149+AD149+AF149),2)</f>
        <v>262.3</v>
      </c>
      <c r="AC149">
        <f>ROUND(((ES149*2)),2)</f>
        <v>0</v>
      </c>
      <c r="AD149">
        <f>ROUND(((((ET149*2))-((EU149*2)))+AE149),2)</f>
        <v>20.76</v>
      </c>
      <c r="AE149">
        <f>ROUND(((EU149*2)),2)</f>
        <v>8.68</v>
      </c>
      <c r="AF149">
        <f>ROUND(((EV149*2)),2)</f>
        <v>241.54</v>
      </c>
      <c r="AG149">
        <f>ROUND((AP149),2)</f>
        <v>0</v>
      </c>
      <c r="AH149">
        <f>((EW149*2))</f>
        <v>1.54</v>
      </c>
      <c r="AI149">
        <f>((EX149*2))</f>
        <v>0</v>
      </c>
      <c r="AJ149">
        <f>ROUND((AS149),2)</f>
        <v>0</v>
      </c>
      <c r="AK149">
        <v>131.15</v>
      </c>
      <c r="AL149">
        <v>0</v>
      </c>
      <c r="AM149">
        <v>10.38</v>
      </c>
      <c r="AN149">
        <v>4.34</v>
      </c>
      <c r="AO149">
        <v>120.77</v>
      </c>
      <c r="AP149">
        <v>0</v>
      </c>
      <c r="AQ149">
        <v>0.77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111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>(P149+Q149+S149)</f>
        <v>550.83000000000004</v>
      </c>
      <c r="CQ149">
        <f>(AC149*BC149*AW149)</f>
        <v>0</v>
      </c>
      <c r="CR149">
        <f>(((((ET149*2))*BB149-((EU149*2))*BS149)+AE149*BS149)*AV149)</f>
        <v>20.76</v>
      </c>
      <c r="CS149">
        <f>(AE149*BS149*AV149)</f>
        <v>8.68</v>
      </c>
      <c r="CT149">
        <f>(AF149*BA149*AV149)</f>
        <v>241.54</v>
      </c>
      <c r="CU149">
        <f>AG149</f>
        <v>0</v>
      </c>
      <c r="CV149">
        <f>(AH149*AV149)</f>
        <v>1.54</v>
      </c>
      <c r="CW149">
        <f t="shared" ref="CW149:CX151" si="113">AI149</f>
        <v>0</v>
      </c>
      <c r="CX149">
        <f t="shared" si="113"/>
        <v>0</v>
      </c>
      <c r="CY149">
        <f>((S149*BZ149)/100)</f>
        <v>355.06099999999998</v>
      </c>
      <c r="CZ149">
        <f>((S149*CA149)/100)</f>
        <v>50.722999999999999</v>
      </c>
      <c r="DC149" t="s">
        <v>3</v>
      </c>
      <c r="DD149" t="s">
        <v>19</v>
      </c>
      <c r="DE149" t="s">
        <v>19</v>
      </c>
      <c r="DF149" t="s">
        <v>19</v>
      </c>
      <c r="DG149" t="s">
        <v>19</v>
      </c>
      <c r="DH149" t="s">
        <v>3</v>
      </c>
      <c r="DI149" t="s">
        <v>19</v>
      </c>
      <c r="DJ149" t="s">
        <v>19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1005</v>
      </c>
      <c r="DV149" t="s">
        <v>26</v>
      </c>
      <c r="DW149" t="s">
        <v>26</v>
      </c>
      <c r="DX149">
        <v>100</v>
      </c>
      <c r="EE149">
        <v>33645457</v>
      </c>
      <c r="EF149">
        <v>1</v>
      </c>
      <c r="EG149" t="s">
        <v>20</v>
      </c>
      <c r="EH149">
        <v>0</v>
      </c>
      <c r="EI149" t="s">
        <v>3</v>
      </c>
      <c r="EJ149">
        <v>4</v>
      </c>
      <c r="EK149">
        <v>0</v>
      </c>
      <c r="EL149" t="s">
        <v>21</v>
      </c>
      <c r="EM149" t="s">
        <v>22</v>
      </c>
      <c r="EO149" t="s">
        <v>3</v>
      </c>
      <c r="EQ149">
        <v>0</v>
      </c>
      <c r="ER149">
        <v>131.15</v>
      </c>
      <c r="ES149">
        <v>0</v>
      </c>
      <c r="ET149">
        <v>10.38</v>
      </c>
      <c r="EU149">
        <v>4.34</v>
      </c>
      <c r="EV149">
        <v>120.77</v>
      </c>
      <c r="EW149">
        <v>0.77</v>
      </c>
      <c r="EX149">
        <v>0</v>
      </c>
      <c r="EY149">
        <v>0</v>
      </c>
      <c r="FQ149">
        <v>0</v>
      </c>
      <c r="FR149">
        <f>ROUND(IF(AND(BH149=3,BI149=3),P149,0),2)</f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2034152760</v>
      </c>
      <c r="GG149">
        <v>2</v>
      </c>
      <c r="GH149">
        <v>1</v>
      </c>
      <c r="GI149">
        <v>-2</v>
      </c>
      <c r="GJ149">
        <v>0</v>
      </c>
      <c r="GK149">
        <f>ROUND(R149*(R12)/100,2)</f>
        <v>19.690000000000001</v>
      </c>
      <c r="GL149">
        <f>ROUND(IF(AND(BH149=3,BI149=3,FS149&lt;&gt;0),P149,0),2)</f>
        <v>0</v>
      </c>
      <c r="GM149">
        <f>ROUND(O149+X149+Y149+GK149,2)+GX149</f>
        <v>976.3</v>
      </c>
      <c r="GN149">
        <f>IF(OR(BI149=0,BI149=1),ROUND(O149+X149+Y149+GK149,2),0)</f>
        <v>0</v>
      </c>
      <c r="GO149">
        <f>IF(BI149=2,ROUND(O149+X149+Y149+GK149,2),0)</f>
        <v>0</v>
      </c>
      <c r="GP149">
        <f>IF(BI149=4,ROUND(O149+X149+Y149+GK149,2)+GX149,0)</f>
        <v>976.3</v>
      </c>
      <c r="GR149">
        <v>0</v>
      </c>
      <c r="GS149">
        <v>3</v>
      </c>
      <c r="GT149">
        <v>0</v>
      </c>
      <c r="GU149" t="s">
        <v>3</v>
      </c>
      <c r="GV149">
        <f>ROUND(GT149,2)</f>
        <v>0</v>
      </c>
      <c r="GW149">
        <v>1</v>
      </c>
      <c r="GX149">
        <f>ROUND(GV149*GW149*I149,2)</f>
        <v>0</v>
      </c>
      <c r="HA149">
        <v>0</v>
      </c>
      <c r="HB149">
        <v>0</v>
      </c>
      <c r="IK149">
        <v>0</v>
      </c>
    </row>
    <row r="150" spans="1:245" x14ac:dyDescent="0.2">
      <c r="A150">
        <v>17</v>
      </c>
      <c r="B150">
        <v>1</v>
      </c>
      <c r="C150">
        <f>ROW(SmtRes!A39)</f>
        <v>39</v>
      </c>
      <c r="D150">
        <f>ROW(EtalonRes!A37)</f>
        <v>37</v>
      </c>
      <c r="E150" t="s">
        <v>137</v>
      </c>
      <c r="F150" t="s">
        <v>15</v>
      </c>
      <c r="G150" t="s">
        <v>16</v>
      </c>
      <c r="H150" t="s">
        <v>17</v>
      </c>
      <c r="I150">
        <v>1.05</v>
      </c>
      <c r="J150">
        <v>0</v>
      </c>
      <c r="O150">
        <f>ROUND(CP150,2)</f>
        <v>1829.59</v>
      </c>
      <c r="P150">
        <f>ROUND(CQ150*I150,2)</f>
        <v>94.44</v>
      </c>
      <c r="Q150">
        <f>ROUND(CR150*I150,2)</f>
        <v>1545.58</v>
      </c>
      <c r="R150">
        <f>ROUND(CS150*I150,2)</f>
        <v>328.32</v>
      </c>
      <c r="S150">
        <f>ROUND(CT150*I150,2)</f>
        <v>189.57</v>
      </c>
      <c r="T150">
        <f>ROUND(CU150*I150,2)</f>
        <v>0</v>
      </c>
      <c r="U150">
        <f>CV150*I150</f>
        <v>1.7640000000000002</v>
      </c>
      <c r="V150">
        <f>CW150*I150</f>
        <v>0</v>
      </c>
      <c r="W150">
        <f>ROUND(CX150*I150,2)</f>
        <v>0</v>
      </c>
      <c r="X150">
        <f t="shared" si="112"/>
        <v>132.69999999999999</v>
      </c>
      <c r="Y150">
        <f t="shared" si="112"/>
        <v>18.96</v>
      </c>
      <c r="AA150">
        <v>35064013</v>
      </c>
      <c r="AB150">
        <f>ROUND((AC150+AD150+AF150),2)</f>
        <v>1742.46</v>
      </c>
      <c r="AC150">
        <f>ROUND(((ES150*3)),2)</f>
        <v>89.94</v>
      </c>
      <c r="AD150">
        <f>ROUND(((((ET150*3))-((EU150*3)))+AE150),2)</f>
        <v>1471.98</v>
      </c>
      <c r="AE150">
        <f>ROUND(((EU150*3)),2)</f>
        <v>312.69</v>
      </c>
      <c r="AF150">
        <f>ROUND(((EV150*3)),2)</f>
        <v>180.54</v>
      </c>
      <c r="AG150">
        <f>ROUND((AP150),2)</f>
        <v>0</v>
      </c>
      <c r="AH150">
        <f>((EW150*3))</f>
        <v>1.6800000000000002</v>
      </c>
      <c r="AI150">
        <f>((EX150*3))</f>
        <v>0</v>
      </c>
      <c r="AJ150">
        <f>ROUND((AS150),2)</f>
        <v>0</v>
      </c>
      <c r="AK150">
        <v>580.82000000000005</v>
      </c>
      <c r="AL150">
        <v>29.98</v>
      </c>
      <c r="AM150">
        <v>490.66</v>
      </c>
      <c r="AN150">
        <v>104.23</v>
      </c>
      <c r="AO150">
        <v>60.18</v>
      </c>
      <c r="AP150">
        <v>0</v>
      </c>
      <c r="AQ150">
        <v>0.56000000000000005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18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>(P150+Q150+S150)</f>
        <v>1829.59</v>
      </c>
      <c r="CQ150">
        <f>(AC150*BC150*AW150)</f>
        <v>89.94</v>
      </c>
      <c r="CR150">
        <f>(((((ET150*3))*BB150-((EU150*3))*BS150)+AE150*BS150)*AV150)</f>
        <v>1471.98</v>
      </c>
      <c r="CS150">
        <f>(AE150*BS150*AV150)</f>
        <v>312.69</v>
      </c>
      <c r="CT150">
        <f>(AF150*BA150*AV150)</f>
        <v>180.54</v>
      </c>
      <c r="CU150">
        <f>AG150</f>
        <v>0</v>
      </c>
      <c r="CV150">
        <f>(AH150*AV150)</f>
        <v>1.6800000000000002</v>
      </c>
      <c r="CW150">
        <f t="shared" si="113"/>
        <v>0</v>
      </c>
      <c r="CX150">
        <f t="shared" si="113"/>
        <v>0</v>
      </c>
      <c r="CY150">
        <f>((S150*BZ150)/100)</f>
        <v>132.69899999999998</v>
      </c>
      <c r="CZ150">
        <f>((S150*CA150)/100)</f>
        <v>18.956999999999997</v>
      </c>
      <c r="DC150" t="s">
        <v>3</v>
      </c>
      <c r="DD150" t="s">
        <v>28</v>
      </c>
      <c r="DE150" t="s">
        <v>28</v>
      </c>
      <c r="DF150" t="s">
        <v>28</v>
      </c>
      <c r="DG150" t="s">
        <v>28</v>
      </c>
      <c r="DH150" t="s">
        <v>3</v>
      </c>
      <c r="DI150" t="s">
        <v>28</v>
      </c>
      <c r="DJ150" t="s">
        <v>28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1007</v>
      </c>
      <c r="DV150" t="s">
        <v>17</v>
      </c>
      <c r="DW150" t="s">
        <v>17</v>
      </c>
      <c r="DX150">
        <v>1</v>
      </c>
      <c r="EE150">
        <v>33645457</v>
      </c>
      <c r="EF150">
        <v>1</v>
      </c>
      <c r="EG150" t="s">
        <v>20</v>
      </c>
      <c r="EH150">
        <v>0</v>
      </c>
      <c r="EI150" t="s">
        <v>3</v>
      </c>
      <c r="EJ150">
        <v>4</v>
      </c>
      <c r="EK150">
        <v>0</v>
      </c>
      <c r="EL150" t="s">
        <v>21</v>
      </c>
      <c r="EM150" t="s">
        <v>22</v>
      </c>
      <c r="EO150" t="s">
        <v>3</v>
      </c>
      <c r="EQ150">
        <v>0</v>
      </c>
      <c r="ER150">
        <v>580.82000000000005</v>
      </c>
      <c r="ES150">
        <v>29.98</v>
      </c>
      <c r="ET150">
        <v>490.66</v>
      </c>
      <c r="EU150">
        <v>104.23</v>
      </c>
      <c r="EV150">
        <v>60.18</v>
      </c>
      <c r="EW150">
        <v>0.56000000000000005</v>
      </c>
      <c r="EX150">
        <v>0</v>
      </c>
      <c r="EY150">
        <v>0</v>
      </c>
      <c r="FQ150">
        <v>0</v>
      </c>
      <c r="FR150">
        <f>ROUND(IF(AND(BH150=3,BI150=3),P150,0),2)</f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450525561</v>
      </c>
      <c r="GG150">
        <v>2</v>
      </c>
      <c r="GH150">
        <v>1</v>
      </c>
      <c r="GI150">
        <v>-2</v>
      </c>
      <c r="GJ150">
        <v>0</v>
      </c>
      <c r="GK150">
        <f>ROUND(R150*(R12)/100,2)</f>
        <v>354.59</v>
      </c>
      <c r="GL150">
        <f>ROUND(IF(AND(BH150=3,BI150=3,FS150&lt;&gt;0),P150,0),2)</f>
        <v>0</v>
      </c>
      <c r="GM150">
        <f>ROUND(O150+X150+Y150+GK150,2)+GX150</f>
        <v>2335.84</v>
      </c>
      <c r="GN150">
        <f>IF(OR(BI150=0,BI150=1),ROUND(O150+X150+Y150+GK150,2),0)</f>
        <v>0</v>
      </c>
      <c r="GO150">
        <f>IF(BI150=2,ROUND(O150+X150+Y150+GK150,2),0)</f>
        <v>0</v>
      </c>
      <c r="GP150">
        <f>IF(BI150=4,ROUND(O150+X150+Y150+GK150,2)+GX150,0)</f>
        <v>2335.84</v>
      </c>
      <c r="GR150">
        <v>0</v>
      </c>
      <c r="GS150">
        <v>3</v>
      </c>
      <c r="GT150">
        <v>0</v>
      </c>
      <c r="GU150" t="s">
        <v>3</v>
      </c>
      <c r="GV150">
        <f>ROUND(GT150,2)</f>
        <v>0</v>
      </c>
      <c r="GW150">
        <v>1</v>
      </c>
      <c r="GX150">
        <f>ROUND(GV150*GW150*I150,2)</f>
        <v>0</v>
      </c>
      <c r="HA150">
        <v>0</v>
      </c>
      <c r="HB150">
        <v>0</v>
      </c>
      <c r="IK150">
        <v>0</v>
      </c>
    </row>
    <row r="151" spans="1:245" x14ac:dyDescent="0.2">
      <c r="A151">
        <v>17</v>
      </c>
      <c r="B151">
        <v>1</v>
      </c>
      <c r="C151">
        <f>ROW(SmtRes!A40)</f>
        <v>40</v>
      </c>
      <c r="D151">
        <f>ROW(EtalonRes!A38)</f>
        <v>38</v>
      </c>
      <c r="E151" t="s">
        <v>138</v>
      </c>
      <c r="F151" t="s">
        <v>24</v>
      </c>
      <c r="G151" t="s">
        <v>25</v>
      </c>
      <c r="H151" t="s">
        <v>26</v>
      </c>
      <c r="I151">
        <f>ROUND(790/100,9)</f>
        <v>7.9</v>
      </c>
      <c r="J151">
        <v>0</v>
      </c>
      <c r="O151">
        <f>ROUND(CP151,2)</f>
        <v>346.97</v>
      </c>
      <c r="P151">
        <f>ROUND(CQ151*I151,2)</f>
        <v>0</v>
      </c>
      <c r="Q151">
        <f>ROUND(CR151*I151,2)</f>
        <v>0</v>
      </c>
      <c r="R151">
        <f>ROUND(CS151*I151,2)</f>
        <v>0</v>
      </c>
      <c r="S151">
        <f>ROUND(CT151*I151,2)</f>
        <v>346.97</v>
      </c>
      <c r="T151">
        <f>ROUND(CU151*I151,2)</f>
        <v>0</v>
      </c>
      <c r="U151">
        <f>CV151*I151</f>
        <v>2.2120000000000002</v>
      </c>
      <c r="V151">
        <f>CW151*I151</f>
        <v>0</v>
      </c>
      <c r="W151">
        <f>ROUND(CX151*I151,2)</f>
        <v>0</v>
      </c>
      <c r="X151">
        <f t="shared" si="112"/>
        <v>242.88</v>
      </c>
      <c r="Y151">
        <f t="shared" si="112"/>
        <v>34.700000000000003</v>
      </c>
      <c r="AA151">
        <v>35064013</v>
      </c>
      <c r="AB151">
        <f>ROUND((AC151+AD151+AF151),2)</f>
        <v>43.92</v>
      </c>
      <c r="AC151">
        <f>ROUND(((ES151*2)),2)</f>
        <v>0</v>
      </c>
      <c r="AD151">
        <f>ROUND(((((ET151*2))-((EU151*2)))+AE151),2)</f>
        <v>0</v>
      </c>
      <c r="AE151">
        <f>ROUND(((EU151*2)),2)</f>
        <v>0</v>
      </c>
      <c r="AF151">
        <f>ROUND(((EV151*2)),2)</f>
        <v>43.92</v>
      </c>
      <c r="AG151">
        <f>ROUND((AP151),2)</f>
        <v>0</v>
      </c>
      <c r="AH151">
        <f>((EW151*2))</f>
        <v>0.28000000000000003</v>
      </c>
      <c r="AI151">
        <f>((EX151*2))</f>
        <v>0</v>
      </c>
      <c r="AJ151">
        <f>ROUND((AS151),2)</f>
        <v>0</v>
      </c>
      <c r="AK151">
        <v>21.96</v>
      </c>
      <c r="AL151">
        <v>0</v>
      </c>
      <c r="AM151">
        <v>0</v>
      </c>
      <c r="AN151">
        <v>0</v>
      </c>
      <c r="AO151">
        <v>21.96</v>
      </c>
      <c r="AP151">
        <v>0</v>
      </c>
      <c r="AQ151">
        <v>0.14000000000000001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27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>(P151+Q151+S151)</f>
        <v>346.97</v>
      </c>
      <c r="CQ151">
        <f>(AC151*BC151*AW151)</f>
        <v>0</v>
      </c>
      <c r="CR151">
        <f>(((((ET151*2))*BB151-((EU151*2))*BS151)+AE151*BS151)*AV151)</f>
        <v>0</v>
      </c>
      <c r="CS151">
        <f>(AE151*BS151*AV151)</f>
        <v>0</v>
      </c>
      <c r="CT151">
        <f>(AF151*BA151*AV151)</f>
        <v>43.92</v>
      </c>
      <c r="CU151">
        <f>AG151</f>
        <v>0</v>
      </c>
      <c r="CV151">
        <f>(AH151*AV151)</f>
        <v>0.28000000000000003</v>
      </c>
      <c r="CW151">
        <f t="shared" si="113"/>
        <v>0</v>
      </c>
      <c r="CX151">
        <f t="shared" si="113"/>
        <v>0</v>
      </c>
      <c r="CY151">
        <f>((S151*BZ151)/100)</f>
        <v>242.87900000000002</v>
      </c>
      <c r="CZ151">
        <f>((S151*CA151)/100)</f>
        <v>34.697000000000003</v>
      </c>
      <c r="DC151" t="s">
        <v>3</v>
      </c>
      <c r="DD151" t="s">
        <v>19</v>
      </c>
      <c r="DE151" t="s">
        <v>19</v>
      </c>
      <c r="DF151" t="s">
        <v>19</v>
      </c>
      <c r="DG151" t="s">
        <v>19</v>
      </c>
      <c r="DH151" t="s">
        <v>3</v>
      </c>
      <c r="DI151" t="s">
        <v>19</v>
      </c>
      <c r="DJ151" t="s">
        <v>19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1005</v>
      </c>
      <c r="DV151" t="s">
        <v>26</v>
      </c>
      <c r="DW151" t="s">
        <v>26</v>
      </c>
      <c r="DX151">
        <v>100</v>
      </c>
      <c r="EE151">
        <v>33645457</v>
      </c>
      <c r="EF151">
        <v>1</v>
      </c>
      <c r="EG151" t="s">
        <v>20</v>
      </c>
      <c r="EH151">
        <v>0</v>
      </c>
      <c r="EI151" t="s">
        <v>3</v>
      </c>
      <c r="EJ151">
        <v>4</v>
      </c>
      <c r="EK151">
        <v>0</v>
      </c>
      <c r="EL151" t="s">
        <v>21</v>
      </c>
      <c r="EM151" t="s">
        <v>22</v>
      </c>
      <c r="EO151" t="s">
        <v>3</v>
      </c>
      <c r="EQ151">
        <v>0</v>
      </c>
      <c r="ER151">
        <v>21.96</v>
      </c>
      <c r="ES151">
        <v>0</v>
      </c>
      <c r="ET151">
        <v>0</v>
      </c>
      <c r="EU151">
        <v>0</v>
      </c>
      <c r="EV151">
        <v>21.96</v>
      </c>
      <c r="EW151">
        <v>0.14000000000000001</v>
      </c>
      <c r="EX151">
        <v>0</v>
      </c>
      <c r="EY151">
        <v>0</v>
      </c>
      <c r="FQ151">
        <v>0</v>
      </c>
      <c r="FR151">
        <f>ROUND(IF(AND(BH151=3,BI151=3),P151,0),2)</f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-994846734</v>
      </c>
      <c r="GG151">
        <v>2</v>
      </c>
      <c r="GH151">
        <v>1</v>
      </c>
      <c r="GI151">
        <v>-2</v>
      </c>
      <c r="GJ151">
        <v>0</v>
      </c>
      <c r="GK151">
        <f>ROUND(R151*(R12)/100,2)</f>
        <v>0</v>
      </c>
      <c r="GL151">
        <f>ROUND(IF(AND(BH151=3,BI151=3,FS151&lt;&gt;0),P151,0),2)</f>
        <v>0</v>
      </c>
      <c r="GM151">
        <f>ROUND(O151+X151+Y151+GK151,2)+GX151</f>
        <v>624.54999999999995</v>
      </c>
      <c r="GN151">
        <f>IF(OR(BI151=0,BI151=1),ROUND(O151+X151+Y151+GK151,2),0)</f>
        <v>0</v>
      </c>
      <c r="GO151">
        <f>IF(BI151=2,ROUND(O151+X151+Y151+GK151,2),0)</f>
        <v>0</v>
      </c>
      <c r="GP151">
        <f>IF(BI151=4,ROUND(O151+X151+Y151+GK151,2)+GX151,0)</f>
        <v>624.54999999999995</v>
      </c>
      <c r="GR151">
        <v>0</v>
      </c>
      <c r="GS151">
        <v>3</v>
      </c>
      <c r="GT151">
        <v>0</v>
      </c>
      <c r="GU151" t="s">
        <v>3</v>
      </c>
      <c r="GV151">
        <f>ROUND(GT151,2)</f>
        <v>0</v>
      </c>
      <c r="GW151">
        <v>1</v>
      </c>
      <c r="GX151">
        <f>ROUND(GV151*GW151*I151,2)</f>
        <v>0</v>
      </c>
      <c r="HA151">
        <v>0</v>
      </c>
      <c r="HB151">
        <v>0</v>
      </c>
      <c r="IK151">
        <v>0</v>
      </c>
    </row>
    <row r="153" spans="1:245" x14ac:dyDescent="0.2">
      <c r="A153" s="2">
        <v>51</v>
      </c>
      <c r="B153" s="2">
        <f>B145</f>
        <v>1</v>
      </c>
      <c r="C153" s="2">
        <f>A145</f>
        <v>4</v>
      </c>
      <c r="D153" s="2">
        <f>ROW(A145)</f>
        <v>145</v>
      </c>
      <c r="E153" s="2"/>
      <c r="F153" s="2" t="str">
        <f>IF(F145&lt;&gt;"",F145,"")</f>
        <v>Новый раздел</v>
      </c>
      <c r="G153" s="2" t="str">
        <f>IF(G145&lt;&gt;"",G145,"")</f>
        <v>Июль</v>
      </c>
      <c r="H153" s="2">
        <v>0</v>
      </c>
      <c r="I153" s="2"/>
      <c r="J153" s="2"/>
      <c r="K153" s="2"/>
      <c r="L153" s="2"/>
      <c r="M153" s="2"/>
      <c r="N153" s="2"/>
      <c r="O153" s="2">
        <f t="shared" ref="O153:T153" si="114">ROUND(AB153,2)</f>
        <v>2727.39</v>
      </c>
      <c r="P153" s="2">
        <f t="shared" si="114"/>
        <v>94.44</v>
      </c>
      <c r="Q153" s="2">
        <f t="shared" si="114"/>
        <v>1589.18</v>
      </c>
      <c r="R153" s="2">
        <f t="shared" si="114"/>
        <v>346.55</v>
      </c>
      <c r="S153" s="2">
        <f t="shared" si="114"/>
        <v>1043.77</v>
      </c>
      <c r="T153" s="2">
        <f t="shared" si="114"/>
        <v>0</v>
      </c>
      <c r="U153" s="2">
        <f>AH153</f>
        <v>7.2100000000000009</v>
      </c>
      <c r="V153" s="2">
        <f>AI153</f>
        <v>0</v>
      </c>
      <c r="W153" s="2">
        <f>ROUND(AJ153,2)</f>
        <v>0</v>
      </c>
      <c r="X153" s="2">
        <f>ROUND(AK153,2)</f>
        <v>730.64</v>
      </c>
      <c r="Y153" s="2">
        <f>ROUND(AL153,2)</f>
        <v>104.38</v>
      </c>
      <c r="Z153" s="2"/>
      <c r="AA153" s="2"/>
      <c r="AB153" s="2">
        <f>ROUND(SUMIF(AA149:AA151,"=35064013",O149:O151),2)</f>
        <v>2727.39</v>
      </c>
      <c r="AC153" s="2">
        <f>ROUND(SUMIF(AA149:AA151,"=35064013",P149:P151),2)</f>
        <v>94.44</v>
      </c>
      <c r="AD153" s="2">
        <f>ROUND(SUMIF(AA149:AA151,"=35064013",Q149:Q151),2)</f>
        <v>1589.18</v>
      </c>
      <c r="AE153" s="2">
        <f>ROUND(SUMIF(AA149:AA151,"=35064013",R149:R151),2)</f>
        <v>346.55</v>
      </c>
      <c r="AF153" s="2">
        <f>ROUND(SUMIF(AA149:AA151,"=35064013",S149:S151),2)</f>
        <v>1043.77</v>
      </c>
      <c r="AG153" s="2">
        <f>ROUND(SUMIF(AA149:AA151,"=35064013",T149:T151),2)</f>
        <v>0</v>
      </c>
      <c r="AH153" s="2">
        <f>SUMIF(AA149:AA151,"=35064013",U149:U151)</f>
        <v>7.2100000000000009</v>
      </c>
      <c r="AI153" s="2">
        <f>SUMIF(AA149:AA151,"=35064013",V149:V151)</f>
        <v>0</v>
      </c>
      <c r="AJ153" s="2">
        <f>ROUND(SUMIF(AA149:AA151,"=35064013",W149:W151),2)</f>
        <v>0</v>
      </c>
      <c r="AK153" s="2">
        <f>ROUND(SUMIF(AA149:AA151,"=35064013",X149:X151),2)</f>
        <v>730.64</v>
      </c>
      <c r="AL153" s="2">
        <f>ROUND(SUMIF(AA149:AA151,"=35064013",Y149:Y151),2)</f>
        <v>104.38</v>
      </c>
      <c r="AM153" s="2"/>
      <c r="AN153" s="2"/>
      <c r="AO153" s="2">
        <f t="shared" ref="AO153:BC153" si="115">ROUND(BX153,2)</f>
        <v>0</v>
      </c>
      <c r="AP153" s="2">
        <f t="shared" si="115"/>
        <v>0</v>
      </c>
      <c r="AQ153" s="2">
        <f t="shared" si="115"/>
        <v>0</v>
      </c>
      <c r="AR153" s="2">
        <f t="shared" si="115"/>
        <v>3936.69</v>
      </c>
      <c r="AS153" s="2">
        <f t="shared" si="115"/>
        <v>0</v>
      </c>
      <c r="AT153" s="2">
        <f t="shared" si="115"/>
        <v>0</v>
      </c>
      <c r="AU153" s="2">
        <f t="shared" si="115"/>
        <v>3936.69</v>
      </c>
      <c r="AV153" s="2">
        <f t="shared" si="115"/>
        <v>94.44</v>
      </c>
      <c r="AW153" s="2">
        <f t="shared" si="115"/>
        <v>94.44</v>
      </c>
      <c r="AX153" s="2">
        <f t="shared" si="115"/>
        <v>0</v>
      </c>
      <c r="AY153" s="2">
        <f t="shared" si="115"/>
        <v>94.44</v>
      </c>
      <c r="AZ153" s="2">
        <f t="shared" si="115"/>
        <v>0</v>
      </c>
      <c r="BA153" s="2">
        <f t="shared" si="115"/>
        <v>0</v>
      </c>
      <c r="BB153" s="2">
        <f t="shared" si="115"/>
        <v>0</v>
      </c>
      <c r="BC153" s="2">
        <f t="shared" si="115"/>
        <v>0</v>
      </c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>
        <f>ROUND(SUMIF(AA149:AA151,"=35064013",FQ149:FQ151),2)</f>
        <v>0</v>
      </c>
      <c r="BY153" s="2">
        <f>ROUND(SUMIF(AA149:AA151,"=35064013",FR149:FR151),2)</f>
        <v>0</v>
      </c>
      <c r="BZ153" s="2">
        <f>ROUND(SUMIF(AA149:AA151,"=35064013",GL149:GL151),2)</f>
        <v>0</v>
      </c>
      <c r="CA153" s="2">
        <f>ROUND(SUMIF(AA149:AA151,"=35064013",GM149:GM151),2)</f>
        <v>3936.69</v>
      </c>
      <c r="CB153" s="2">
        <f>ROUND(SUMIF(AA149:AA151,"=35064013",GN149:GN151),2)</f>
        <v>0</v>
      </c>
      <c r="CC153" s="2">
        <f>ROUND(SUMIF(AA149:AA151,"=35064013",GO149:GO151),2)</f>
        <v>0</v>
      </c>
      <c r="CD153" s="2">
        <f>ROUND(SUMIF(AA149:AA151,"=35064013",GP149:GP151),2)</f>
        <v>3936.69</v>
      </c>
      <c r="CE153" s="2">
        <f>AC153-BX153</f>
        <v>94.44</v>
      </c>
      <c r="CF153" s="2">
        <f>AC153-BY153</f>
        <v>94.44</v>
      </c>
      <c r="CG153" s="2">
        <f>BX153-BZ153</f>
        <v>0</v>
      </c>
      <c r="CH153" s="2">
        <f>AC153-BX153-BY153+BZ153</f>
        <v>94.44</v>
      </c>
      <c r="CI153" s="2">
        <f>BY153-BZ153</f>
        <v>0</v>
      </c>
      <c r="CJ153" s="2">
        <f>ROUND(SUMIF(AA149:AA151,"=35064013",GX149:GX151),2)</f>
        <v>0</v>
      </c>
      <c r="CK153" s="2">
        <f>ROUND(SUMIF(AA149:AA151,"=35064013",GY149:GY151),2)</f>
        <v>0</v>
      </c>
      <c r="CL153" s="2">
        <f>ROUND(SUMIF(AA149:AA151,"=35064013",GZ149:GZ151),2)</f>
        <v>0</v>
      </c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>
        <v>0</v>
      </c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201</v>
      </c>
      <c r="F155" s="4">
        <f>ROUND(Source!O153,O155)</f>
        <v>2727.39</v>
      </c>
      <c r="G155" s="4" t="s">
        <v>55</v>
      </c>
      <c r="H155" s="4" t="s">
        <v>56</v>
      </c>
      <c r="I155" s="4"/>
      <c r="J155" s="4"/>
      <c r="K155" s="4">
        <v>201</v>
      </c>
      <c r="L155" s="4">
        <v>1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202</v>
      </c>
      <c r="F156" s="4">
        <f>ROUND(Source!P153,O156)</f>
        <v>94.44</v>
      </c>
      <c r="G156" s="4" t="s">
        <v>57</v>
      </c>
      <c r="H156" s="4" t="s">
        <v>58</v>
      </c>
      <c r="I156" s="4"/>
      <c r="J156" s="4"/>
      <c r="K156" s="4">
        <v>202</v>
      </c>
      <c r="L156" s="4">
        <v>2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222</v>
      </c>
      <c r="F157" s="4">
        <f>ROUND(Source!AO153,O157)</f>
        <v>0</v>
      </c>
      <c r="G157" s="4" t="s">
        <v>59</v>
      </c>
      <c r="H157" s="4" t="s">
        <v>60</v>
      </c>
      <c r="I157" s="4"/>
      <c r="J157" s="4"/>
      <c r="K157" s="4">
        <v>222</v>
      </c>
      <c r="L157" s="4">
        <v>3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225</v>
      </c>
      <c r="F158" s="4">
        <f>ROUND(Source!AV153,O158)</f>
        <v>94.44</v>
      </c>
      <c r="G158" s="4" t="s">
        <v>61</v>
      </c>
      <c r="H158" s="4" t="s">
        <v>62</v>
      </c>
      <c r="I158" s="4"/>
      <c r="J158" s="4"/>
      <c r="K158" s="4">
        <v>225</v>
      </c>
      <c r="L158" s="4">
        <v>4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226</v>
      </c>
      <c r="F159" s="4">
        <f>ROUND(Source!AW153,O159)</f>
        <v>94.44</v>
      </c>
      <c r="G159" s="4" t="s">
        <v>63</v>
      </c>
      <c r="H159" s="4" t="s">
        <v>64</v>
      </c>
      <c r="I159" s="4"/>
      <c r="J159" s="4"/>
      <c r="K159" s="4">
        <v>226</v>
      </c>
      <c r="L159" s="4">
        <v>5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227</v>
      </c>
      <c r="F160" s="4">
        <f>ROUND(Source!AX153,O160)</f>
        <v>0</v>
      </c>
      <c r="G160" s="4" t="s">
        <v>65</v>
      </c>
      <c r="H160" s="4" t="s">
        <v>66</v>
      </c>
      <c r="I160" s="4"/>
      <c r="J160" s="4"/>
      <c r="K160" s="4">
        <v>227</v>
      </c>
      <c r="L160" s="4">
        <v>6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1</v>
      </c>
      <c r="E161" s="4">
        <v>228</v>
      </c>
      <c r="F161" s="4">
        <f>ROUND(Source!AY153,O161)</f>
        <v>94.44</v>
      </c>
      <c r="G161" s="4" t="s">
        <v>67</v>
      </c>
      <c r="H161" s="4" t="s">
        <v>68</v>
      </c>
      <c r="I161" s="4"/>
      <c r="J161" s="4"/>
      <c r="K161" s="4">
        <v>228</v>
      </c>
      <c r="L161" s="4">
        <v>7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216</v>
      </c>
      <c r="F162" s="4">
        <f>ROUND(Source!AP153,O162)</f>
        <v>0</v>
      </c>
      <c r="G162" s="4" t="s">
        <v>69</v>
      </c>
      <c r="H162" s="4" t="s">
        <v>70</v>
      </c>
      <c r="I162" s="4"/>
      <c r="J162" s="4"/>
      <c r="K162" s="4">
        <v>216</v>
      </c>
      <c r="L162" s="4">
        <v>8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223</v>
      </c>
      <c r="F163" s="4">
        <f>ROUND(Source!AQ153,O163)</f>
        <v>0</v>
      </c>
      <c r="G163" s="4" t="s">
        <v>71</v>
      </c>
      <c r="H163" s="4" t="s">
        <v>72</v>
      </c>
      <c r="I163" s="4"/>
      <c r="J163" s="4"/>
      <c r="K163" s="4">
        <v>223</v>
      </c>
      <c r="L163" s="4">
        <v>9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229</v>
      </c>
      <c r="F164" s="4">
        <f>ROUND(Source!AZ153,O164)</f>
        <v>0</v>
      </c>
      <c r="G164" s="4" t="s">
        <v>73</v>
      </c>
      <c r="H164" s="4" t="s">
        <v>74</v>
      </c>
      <c r="I164" s="4"/>
      <c r="J164" s="4"/>
      <c r="K164" s="4">
        <v>229</v>
      </c>
      <c r="L164" s="4">
        <v>10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1</v>
      </c>
      <c r="E165" s="4">
        <v>203</v>
      </c>
      <c r="F165" s="4">
        <f>ROUND(Source!Q153,O165)</f>
        <v>1589.18</v>
      </c>
      <c r="G165" s="4" t="s">
        <v>75</v>
      </c>
      <c r="H165" s="4" t="s">
        <v>76</v>
      </c>
      <c r="I165" s="4"/>
      <c r="J165" s="4"/>
      <c r="K165" s="4">
        <v>203</v>
      </c>
      <c r="L165" s="4">
        <v>11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231</v>
      </c>
      <c r="F166" s="4">
        <f>ROUND(Source!BB153,O166)</f>
        <v>0</v>
      </c>
      <c r="G166" s="4" t="s">
        <v>77</v>
      </c>
      <c r="H166" s="4" t="s">
        <v>78</v>
      </c>
      <c r="I166" s="4"/>
      <c r="J166" s="4"/>
      <c r="K166" s="4">
        <v>231</v>
      </c>
      <c r="L166" s="4">
        <v>12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1</v>
      </c>
      <c r="E167" s="4">
        <v>204</v>
      </c>
      <c r="F167" s="4">
        <f>ROUND(Source!R153,O167)</f>
        <v>346.55</v>
      </c>
      <c r="G167" s="4" t="s">
        <v>79</v>
      </c>
      <c r="H167" s="4" t="s">
        <v>80</v>
      </c>
      <c r="I167" s="4"/>
      <c r="J167" s="4"/>
      <c r="K167" s="4">
        <v>204</v>
      </c>
      <c r="L167" s="4">
        <v>13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1</v>
      </c>
      <c r="E168" s="4">
        <v>205</v>
      </c>
      <c r="F168" s="4">
        <f>ROUND(Source!S153,O168)</f>
        <v>1043.77</v>
      </c>
      <c r="G168" s="4" t="s">
        <v>81</v>
      </c>
      <c r="H168" s="4" t="s">
        <v>82</v>
      </c>
      <c r="I168" s="4"/>
      <c r="J168" s="4"/>
      <c r="K168" s="4">
        <v>205</v>
      </c>
      <c r="L168" s="4">
        <v>14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1</v>
      </c>
      <c r="E169" s="4">
        <v>232</v>
      </c>
      <c r="F169" s="4">
        <f>ROUND(Source!BC153,O169)</f>
        <v>0</v>
      </c>
      <c r="G169" s="4" t="s">
        <v>83</v>
      </c>
      <c r="H169" s="4" t="s">
        <v>84</v>
      </c>
      <c r="I169" s="4"/>
      <c r="J169" s="4"/>
      <c r="K169" s="4">
        <v>232</v>
      </c>
      <c r="L169" s="4">
        <v>15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1</v>
      </c>
      <c r="E170" s="4">
        <v>214</v>
      </c>
      <c r="F170" s="4">
        <f>ROUND(Source!AS153,O170)</f>
        <v>0</v>
      </c>
      <c r="G170" s="4" t="s">
        <v>85</v>
      </c>
      <c r="H170" s="4" t="s">
        <v>86</v>
      </c>
      <c r="I170" s="4"/>
      <c r="J170" s="4"/>
      <c r="K170" s="4">
        <v>214</v>
      </c>
      <c r="L170" s="4">
        <v>16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1</v>
      </c>
      <c r="E171" s="4">
        <v>215</v>
      </c>
      <c r="F171" s="4">
        <f>ROUND(Source!AT153,O171)</f>
        <v>0</v>
      </c>
      <c r="G171" s="4" t="s">
        <v>87</v>
      </c>
      <c r="H171" s="4" t="s">
        <v>88</v>
      </c>
      <c r="I171" s="4"/>
      <c r="J171" s="4"/>
      <c r="K171" s="4">
        <v>215</v>
      </c>
      <c r="L171" s="4">
        <v>17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1</v>
      </c>
      <c r="E172" s="4">
        <v>217</v>
      </c>
      <c r="F172" s="4">
        <f>ROUND(Source!AU153,O172)</f>
        <v>3936.69</v>
      </c>
      <c r="G172" s="4" t="s">
        <v>89</v>
      </c>
      <c r="H172" s="4" t="s">
        <v>90</v>
      </c>
      <c r="I172" s="4"/>
      <c r="J172" s="4"/>
      <c r="K172" s="4">
        <v>217</v>
      </c>
      <c r="L172" s="4">
        <v>18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1</v>
      </c>
      <c r="E173" s="4">
        <v>230</v>
      </c>
      <c r="F173" s="4">
        <f>ROUND(Source!BA153,O173)</f>
        <v>0</v>
      </c>
      <c r="G173" s="4" t="s">
        <v>91</v>
      </c>
      <c r="H173" s="4" t="s">
        <v>92</v>
      </c>
      <c r="I173" s="4"/>
      <c r="J173" s="4"/>
      <c r="K173" s="4">
        <v>230</v>
      </c>
      <c r="L173" s="4">
        <v>19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1</v>
      </c>
      <c r="E174" s="4">
        <v>206</v>
      </c>
      <c r="F174" s="4">
        <f>ROUND(Source!T153,O174)</f>
        <v>0</v>
      </c>
      <c r="G174" s="4" t="s">
        <v>93</v>
      </c>
      <c r="H174" s="4" t="s">
        <v>94</v>
      </c>
      <c r="I174" s="4"/>
      <c r="J174" s="4"/>
      <c r="K174" s="4">
        <v>206</v>
      </c>
      <c r="L174" s="4">
        <v>20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1</v>
      </c>
      <c r="E175" s="4">
        <v>207</v>
      </c>
      <c r="F175" s="4">
        <f>Source!U153</f>
        <v>7.2100000000000009</v>
      </c>
      <c r="G175" s="4" t="s">
        <v>95</v>
      </c>
      <c r="H175" s="4" t="s">
        <v>96</v>
      </c>
      <c r="I175" s="4"/>
      <c r="J175" s="4"/>
      <c r="K175" s="4">
        <v>207</v>
      </c>
      <c r="L175" s="4">
        <v>21</v>
      </c>
      <c r="M175" s="4">
        <v>3</v>
      </c>
      <c r="N175" s="4" t="s">
        <v>3</v>
      </c>
      <c r="O175" s="4">
        <v>-1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0</v>
      </c>
      <c r="C176" s="4">
        <v>0</v>
      </c>
      <c r="D176" s="4">
        <v>1</v>
      </c>
      <c r="E176" s="4">
        <v>208</v>
      </c>
      <c r="F176" s="4">
        <f>Source!V153</f>
        <v>0</v>
      </c>
      <c r="G176" s="4" t="s">
        <v>97</v>
      </c>
      <c r="H176" s="4" t="s">
        <v>98</v>
      </c>
      <c r="I176" s="4"/>
      <c r="J176" s="4"/>
      <c r="K176" s="4">
        <v>208</v>
      </c>
      <c r="L176" s="4">
        <v>22</v>
      </c>
      <c r="M176" s="4">
        <v>3</v>
      </c>
      <c r="N176" s="4" t="s">
        <v>3</v>
      </c>
      <c r="O176" s="4">
        <v>-1</v>
      </c>
      <c r="P176" s="4"/>
      <c r="Q176" s="4"/>
      <c r="R176" s="4"/>
      <c r="S176" s="4"/>
      <c r="T176" s="4"/>
      <c r="U176" s="4"/>
      <c r="V176" s="4"/>
      <c r="W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209</v>
      </c>
      <c r="F177" s="4">
        <f>ROUND(Source!W153,O177)</f>
        <v>0</v>
      </c>
      <c r="G177" s="4" t="s">
        <v>99</v>
      </c>
      <c r="H177" s="4" t="s">
        <v>100</v>
      </c>
      <c r="I177" s="4"/>
      <c r="J177" s="4"/>
      <c r="K177" s="4">
        <v>209</v>
      </c>
      <c r="L177" s="4">
        <v>23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210</v>
      </c>
      <c r="F178" s="4">
        <f>ROUND(Source!X153,O178)</f>
        <v>730.64</v>
      </c>
      <c r="G178" s="4" t="s">
        <v>101</v>
      </c>
      <c r="H178" s="4" t="s">
        <v>102</v>
      </c>
      <c r="I178" s="4"/>
      <c r="J178" s="4"/>
      <c r="K178" s="4">
        <v>210</v>
      </c>
      <c r="L178" s="4">
        <v>24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211</v>
      </c>
      <c r="F179" s="4">
        <f>ROUND(Source!Y153,O179)</f>
        <v>104.38</v>
      </c>
      <c r="G179" s="4" t="s">
        <v>103</v>
      </c>
      <c r="H179" s="4" t="s">
        <v>104</v>
      </c>
      <c r="I179" s="4"/>
      <c r="J179" s="4"/>
      <c r="K179" s="4">
        <v>211</v>
      </c>
      <c r="L179" s="4">
        <v>25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224</v>
      </c>
      <c r="F180" s="4">
        <f>ROUND(Source!AR153,O180)</f>
        <v>3936.69</v>
      </c>
      <c r="G180" s="4" t="s">
        <v>105</v>
      </c>
      <c r="H180" s="4" t="s">
        <v>106</v>
      </c>
      <c r="I180" s="4"/>
      <c r="J180" s="4"/>
      <c r="K180" s="4">
        <v>224</v>
      </c>
      <c r="L180" s="4">
        <v>26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2" spans="1:245" x14ac:dyDescent="0.2">
      <c r="A182" s="1">
        <v>4</v>
      </c>
      <c r="B182" s="1">
        <v>1</v>
      </c>
      <c r="C182" s="1"/>
      <c r="D182" s="1">
        <f>ROW(A191)</f>
        <v>191</v>
      </c>
      <c r="E182" s="1"/>
      <c r="F182" s="1" t="s">
        <v>12</v>
      </c>
      <c r="G182" s="1" t="s">
        <v>139</v>
      </c>
      <c r="H182" s="1" t="s">
        <v>3</v>
      </c>
      <c r="I182" s="1">
        <v>0</v>
      </c>
      <c r="J182" s="1"/>
      <c r="K182" s="1">
        <v>-1</v>
      </c>
      <c r="L182" s="1"/>
      <c r="M182" s="1"/>
      <c r="N182" s="1"/>
      <c r="O182" s="1"/>
      <c r="P182" s="1"/>
      <c r="Q182" s="1"/>
      <c r="R182" s="1"/>
      <c r="S182" s="1"/>
      <c r="T182" s="1"/>
      <c r="U182" s="1" t="s">
        <v>3</v>
      </c>
      <c r="V182" s="1">
        <v>0</v>
      </c>
      <c r="W182" s="1"/>
      <c r="X182" s="1"/>
      <c r="Y182" s="1"/>
      <c r="Z182" s="1"/>
      <c r="AA182" s="1"/>
      <c r="AB182" s="1" t="s">
        <v>3</v>
      </c>
      <c r="AC182" s="1" t="s">
        <v>3</v>
      </c>
      <c r="AD182" s="1" t="s">
        <v>3</v>
      </c>
      <c r="AE182" s="1" t="s">
        <v>3</v>
      </c>
      <c r="AF182" s="1" t="s">
        <v>3</v>
      </c>
      <c r="AG182" s="1" t="s">
        <v>3</v>
      </c>
      <c r="AH182" s="1"/>
      <c r="AI182" s="1"/>
      <c r="AJ182" s="1"/>
      <c r="AK182" s="1"/>
      <c r="AL182" s="1"/>
      <c r="AM182" s="1"/>
      <c r="AN182" s="1"/>
      <c r="AO182" s="1"/>
      <c r="AP182" s="1" t="s">
        <v>3</v>
      </c>
      <c r="AQ182" s="1" t="s">
        <v>3</v>
      </c>
      <c r="AR182" s="1" t="s">
        <v>3</v>
      </c>
      <c r="AS182" s="1"/>
      <c r="AT182" s="1"/>
      <c r="AU182" s="1"/>
      <c r="AV182" s="1"/>
      <c r="AW182" s="1"/>
      <c r="AX182" s="1"/>
      <c r="AY182" s="1"/>
      <c r="AZ182" s="1" t="s">
        <v>3</v>
      </c>
      <c r="BA182" s="1"/>
      <c r="BB182" s="1" t="s">
        <v>3</v>
      </c>
      <c r="BC182" s="1" t="s">
        <v>3</v>
      </c>
      <c r="BD182" s="1" t="s">
        <v>3</v>
      </c>
      <c r="BE182" s="1" t="s">
        <v>3</v>
      </c>
      <c r="BF182" s="1" t="s">
        <v>3</v>
      </c>
      <c r="BG182" s="1" t="s">
        <v>3</v>
      </c>
      <c r="BH182" s="1" t="s">
        <v>3</v>
      </c>
      <c r="BI182" s="1" t="s">
        <v>3</v>
      </c>
      <c r="BJ182" s="1" t="s">
        <v>3</v>
      </c>
      <c r="BK182" s="1" t="s">
        <v>3</v>
      </c>
      <c r="BL182" s="1" t="s">
        <v>3</v>
      </c>
      <c r="BM182" s="1" t="s">
        <v>3</v>
      </c>
      <c r="BN182" s="1" t="s">
        <v>3</v>
      </c>
      <c r="BO182" s="1" t="s">
        <v>3</v>
      </c>
      <c r="BP182" s="1" t="s">
        <v>3</v>
      </c>
      <c r="BQ182" s="1"/>
      <c r="BR182" s="1"/>
      <c r="BS182" s="1"/>
      <c r="BT182" s="1"/>
      <c r="BU182" s="1"/>
      <c r="BV182" s="1"/>
      <c r="BW182" s="1"/>
      <c r="BX182" s="1">
        <v>0</v>
      </c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>
        <v>0</v>
      </c>
    </row>
    <row r="184" spans="1:245" x14ac:dyDescent="0.2">
      <c r="A184" s="2">
        <v>52</v>
      </c>
      <c r="B184" s="2">
        <f t="shared" ref="B184:G184" si="116">B191</f>
        <v>1</v>
      </c>
      <c r="C184" s="2">
        <f t="shared" si="116"/>
        <v>4</v>
      </c>
      <c r="D184" s="2">
        <f t="shared" si="116"/>
        <v>182</v>
      </c>
      <c r="E184" s="2">
        <f t="shared" si="116"/>
        <v>0</v>
      </c>
      <c r="F184" s="2" t="str">
        <f t="shared" si="116"/>
        <v>Новый раздел</v>
      </c>
      <c r="G184" s="2" t="str">
        <f t="shared" si="116"/>
        <v>Август</v>
      </c>
      <c r="H184" s="2"/>
      <c r="I184" s="2"/>
      <c r="J184" s="2"/>
      <c r="K184" s="2"/>
      <c r="L184" s="2"/>
      <c r="M184" s="2"/>
      <c r="N184" s="2"/>
      <c r="O184" s="2">
        <f t="shared" ref="O184:AT184" si="117">O191</f>
        <v>3544.21</v>
      </c>
      <c r="P184" s="2">
        <f t="shared" si="117"/>
        <v>94.44</v>
      </c>
      <c r="Q184" s="2">
        <f t="shared" si="117"/>
        <v>1589.18</v>
      </c>
      <c r="R184" s="2">
        <f t="shared" si="117"/>
        <v>346.55</v>
      </c>
      <c r="S184" s="2">
        <f t="shared" si="117"/>
        <v>1860.59</v>
      </c>
      <c r="T184" s="2">
        <f t="shared" si="117"/>
        <v>0</v>
      </c>
      <c r="U184" s="2">
        <f t="shared" si="117"/>
        <v>12.417999999999999</v>
      </c>
      <c r="V184" s="2">
        <f t="shared" si="117"/>
        <v>0</v>
      </c>
      <c r="W184" s="2">
        <f t="shared" si="117"/>
        <v>0</v>
      </c>
      <c r="X184" s="2">
        <f t="shared" si="117"/>
        <v>1302.4100000000001</v>
      </c>
      <c r="Y184" s="2">
        <f t="shared" si="117"/>
        <v>186.06</v>
      </c>
      <c r="Z184" s="2">
        <f t="shared" si="117"/>
        <v>0</v>
      </c>
      <c r="AA184" s="2">
        <f t="shared" si="117"/>
        <v>0</v>
      </c>
      <c r="AB184" s="2">
        <f t="shared" si="117"/>
        <v>3544.21</v>
      </c>
      <c r="AC184" s="2">
        <f t="shared" si="117"/>
        <v>94.44</v>
      </c>
      <c r="AD184" s="2">
        <f t="shared" si="117"/>
        <v>1589.18</v>
      </c>
      <c r="AE184" s="2">
        <f t="shared" si="117"/>
        <v>346.55</v>
      </c>
      <c r="AF184" s="2">
        <f t="shared" si="117"/>
        <v>1860.59</v>
      </c>
      <c r="AG184" s="2">
        <f t="shared" si="117"/>
        <v>0</v>
      </c>
      <c r="AH184" s="2">
        <f t="shared" si="117"/>
        <v>12.417999999999999</v>
      </c>
      <c r="AI184" s="2">
        <f t="shared" si="117"/>
        <v>0</v>
      </c>
      <c r="AJ184" s="2">
        <f t="shared" si="117"/>
        <v>0</v>
      </c>
      <c r="AK184" s="2">
        <f t="shared" si="117"/>
        <v>1302.4100000000001</v>
      </c>
      <c r="AL184" s="2">
        <f t="shared" si="117"/>
        <v>186.06</v>
      </c>
      <c r="AM184" s="2">
        <f t="shared" si="117"/>
        <v>0</v>
      </c>
      <c r="AN184" s="2">
        <f t="shared" si="117"/>
        <v>0</v>
      </c>
      <c r="AO184" s="2">
        <f t="shared" si="117"/>
        <v>0</v>
      </c>
      <c r="AP184" s="2">
        <f t="shared" si="117"/>
        <v>0</v>
      </c>
      <c r="AQ184" s="2">
        <f t="shared" si="117"/>
        <v>0</v>
      </c>
      <c r="AR184" s="2">
        <f t="shared" si="117"/>
        <v>5406.96</v>
      </c>
      <c r="AS184" s="2">
        <f t="shared" si="117"/>
        <v>0</v>
      </c>
      <c r="AT184" s="2">
        <f t="shared" si="117"/>
        <v>0</v>
      </c>
      <c r="AU184" s="2">
        <f t="shared" ref="AU184:BZ184" si="118">AU191</f>
        <v>5406.96</v>
      </c>
      <c r="AV184" s="2">
        <f t="shared" si="118"/>
        <v>94.44</v>
      </c>
      <c r="AW184" s="2">
        <f t="shared" si="118"/>
        <v>94.44</v>
      </c>
      <c r="AX184" s="2">
        <f t="shared" si="118"/>
        <v>0</v>
      </c>
      <c r="AY184" s="2">
        <f t="shared" si="118"/>
        <v>94.44</v>
      </c>
      <c r="AZ184" s="2">
        <f t="shared" si="118"/>
        <v>0</v>
      </c>
      <c r="BA184" s="2">
        <f t="shared" si="118"/>
        <v>0</v>
      </c>
      <c r="BB184" s="2">
        <f t="shared" si="118"/>
        <v>0</v>
      </c>
      <c r="BC184" s="2">
        <f t="shared" si="118"/>
        <v>0</v>
      </c>
      <c r="BD184" s="2">
        <f t="shared" si="118"/>
        <v>0</v>
      </c>
      <c r="BE184" s="2">
        <f t="shared" si="118"/>
        <v>0</v>
      </c>
      <c r="BF184" s="2">
        <f t="shared" si="118"/>
        <v>0</v>
      </c>
      <c r="BG184" s="2">
        <f t="shared" si="118"/>
        <v>0</v>
      </c>
      <c r="BH184" s="2">
        <f t="shared" si="118"/>
        <v>0</v>
      </c>
      <c r="BI184" s="2">
        <f t="shared" si="118"/>
        <v>0</v>
      </c>
      <c r="BJ184" s="2">
        <f t="shared" si="118"/>
        <v>0</v>
      </c>
      <c r="BK184" s="2">
        <f t="shared" si="118"/>
        <v>0</v>
      </c>
      <c r="BL184" s="2">
        <f t="shared" si="118"/>
        <v>0</v>
      </c>
      <c r="BM184" s="2">
        <f t="shared" si="118"/>
        <v>0</v>
      </c>
      <c r="BN184" s="2">
        <f t="shared" si="118"/>
        <v>0</v>
      </c>
      <c r="BO184" s="2">
        <f t="shared" si="118"/>
        <v>0</v>
      </c>
      <c r="BP184" s="2">
        <f t="shared" si="118"/>
        <v>0</v>
      </c>
      <c r="BQ184" s="2">
        <f t="shared" si="118"/>
        <v>0</v>
      </c>
      <c r="BR184" s="2">
        <f t="shared" si="118"/>
        <v>0</v>
      </c>
      <c r="BS184" s="2">
        <f t="shared" si="118"/>
        <v>0</v>
      </c>
      <c r="BT184" s="2">
        <f t="shared" si="118"/>
        <v>0</v>
      </c>
      <c r="BU184" s="2">
        <f t="shared" si="118"/>
        <v>0</v>
      </c>
      <c r="BV184" s="2">
        <f t="shared" si="118"/>
        <v>0</v>
      </c>
      <c r="BW184" s="2">
        <f t="shared" si="118"/>
        <v>0</v>
      </c>
      <c r="BX184" s="2">
        <f t="shared" si="118"/>
        <v>0</v>
      </c>
      <c r="BY184" s="2">
        <f t="shared" si="118"/>
        <v>0</v>
      </c>
      <c r="BZ184" s="2">
        <f t="shared" si="118"/>
        <v>0</v>
      </c>
      <c r="CA184" s="2">
        <f t="shared" ref="CA184:DF184" si="119">CA191</f>
        <v>5406.96</v>
      </c>
      <c r="CB184" s="2">
        <f t="shared" si="119"/>
        <v>0</v>
      </c>
      <c r="CC184" s="2">
        <f t="shared" si="119"/>
        <v>0</v>
      </c>
      <c r="CD184" s="2">
        <f t="shared" si="119"/>
        <v>5406.96</v>
      </c>
      <c r="CE184" s="2">
        <f t="shared" si="119"/>
        <v>94.44</v>
      </c>
      <c r="CF184" s="2">
        <f t="shared" si="119"/>
        <v>94.44</v>
      </c>
      <c r="CG184" s="2">
        <f t="shared" si="119"/>
        <v>0</v>
      </c>
      <c r="CH184" s="2">
        <f t="shared" si="119"/>
        <v>94.44</v>
      </c>
      <c r="CI184" s="2">
        <f t="shared" si="119"/>
        <v>0</v>
      </c>
      <c r="CJ184" s="2">
        <f t="shared" si="119"/>
        <v>0</v>
      </c>
      <c r="CK184" s="2">
        <f t="shared" si="119"/>
        <v>0</v>
      </c>
      <c r="CL184" s="2">
        <f t="shared" si="119"/>
        <v>0</v>
      </c>
      <c r="CM184" s="2">
        <f t="shared" si="119"/>
        <v>0</v>
      </c>
      <c r="CN184" s="2">
        <f t="shared" si="119"/>
        <v>0</v>
      </c>
      <c r="CO184" s="2">
        <f t="shared" si="119"/>
        <v>0</v>
      </c>
      <c r="CP184" s="2">
        <f t="shared" si="119"/>
        <v>0</v>
      </c>
      <c r="CQ184" s="2">
        <f t="shared" si="119"/>
        <v>0</v>
      </c>
      <c r="CR184" s="2">
        <f t="shared" si="119"/>
        <v>0</v>
      </c>
      <c r="CS184" s="2">
        <f t="shared" si="119"/>
        <v>0</v>
      </c>
      <c r="CT184" s="2">
        <f t="shared" si="119"/>
        <v>0</v>
      </c>
      <c r="CU184" s="2">
        <f t="shared" si="119"/>
        <v>0</v>
      </c>
      <c r="CV184" s="2">
        <f t="shared" si="119"/>
        <v>0</v>
      </c>
      <c r="CW184" s="2">
        <f t="shared" si="119"/>
        <v>0</v>
      </c>
      <c r="CX184" s="2">
        <f t="shared" si="119"/>
        <v>0</v>
      </c>
      <c r="CY184" s="2">
        <f t="shared" si="119"/>
        <v>0</v>
      </c>
      <c r="CZ184" s="2">
        <f t="shared" si="119"/>
        <v>0</v>
      </c>
      <c r="DA184" s="2">
        <f t="shared" si="119"/>
        <v>0</v>
      </c>
      <c r="DB184" s="2">
        <f t="shared" si="119"/>
        <v>0</v>
      </c>
      <c r="DC184" s="2">
        <f t="shared" si="119"/>
        <v>0</v>
      </c>
      <c r="DD184" s="2">
        <f t="shared" si="119"/>
        <v>0</v>
      </c>
      <c r="DE184" s="2">
        <f t="shared" si="119"/>
        <v>0</v>
      </c>
      <c r="DF184" s="2">
        <f t="shared" si="119"/>
        <v>0</v>
      </c>
      <c r="DG184" s="3">
        <f t="shared" ref="DG184:EL184" si="120">DG191</f>
        <v>0</v>
      </c>
      <c r="DH184" s="3">
        <f t="shared" si="120"/>
        <v>0</v>
      </c>
      <c r="DI184" s="3">
        <f t="shared" si="120"/>
        <v>0</v>
      </c>
      <c r="DJ184" s="3">
        <f t="shared" si="120"/>
        <v>0</v>
      </c>
      <c r="DK184" s="3">
        <f t="shared" si="120"/>
        <v>0</v>
      </c>
      <c r="DL184" s="3">
        <f t="shared" si="120"/>
        <v>0</v>
      </c>
      <c r="DM184" s="3">
        <f t="shared" si="120"/>
        <v>0</v>
      </c>
      <c r="DN184" s="3">
        <f t="shared" si="120"/>
        <v>0</v>
      </c>
      <c r="DO184" s="3">
        <f t="shared" si="120"/>
        <v>0</v>
      </c>
      <c r="DP184" s="3">
        <f t="shared" si="120"/>
        <v>0</v>
      </c>
      <c r="DQ184" s="3">
        <f t="shared" si="120"/>
        <v>0</v>
      </c>
      <c r="DR184" s="3">
        <f t="shared" si="120"/>
        <v>0</v>
      </c>
      <c r="DS184" s="3">
        <f t="shared" si="120"/>
        <v>0</v>
      </c>
      <c r="DT184" s="3">
        <f t="shared" si="120"/>
        <v>0</v>
      </c>
      <c r="DU184" s="3">
        <f t="shared" si="120"/>
        <v>0</v>
      </c>
      <c r="DV184" s="3">
        <f t="shared" si="120"/>
        <v>0</v>
      </c>
      <c r="DW184" s="3">
        <f t="shared" si="120"/>
        <v>0</v>
      </c>
      <c r="DX184" s="3">
        <f t="shared" si="120"/>
        <v>0</v>
      </c>
      <c r="DY184" s="3">
        <f t="shared" si="120"/>
        <v>0</v>
      </c>
      <c r="DZ184" s="3">
        <f t="shared" si="120"/>
        <v>0</v>
      </c>
      <c r="EA184" s="3">
        <f t="shared" si="120"/>
        <v>0</v>
      </c>
      <c r="EB184" s="3">
        <f t="shared" si="120"/>
        <v>0</v>
      </c>
      <c r="EC184" s="3">
        <f t="shared" si="120"/>
        <v>0</v>
      </c>
      <c r="ED184" s="3">
        <f t="shared" si="120"/>
        <v>0</v>
      </c>
      <c r="EE184" s="3">
        <f t="shared" si="120"/>
        <v>0</v>
      </c>
      <c r="EF184" s="3">
        <f t="shared" si="120"/>
        <v>0</v>
      </c>
      <c r="EG184" s="3">
        <f t="shared" si="120"/>
        <v>0</v>
      </c>
      <c r="EH184" s="3">
        <f t="shared" si="120"/>
        <v>0</v>
      </c>
      <c r="EI184" s="3">
        <f t="shared" si="120"/>
        <v>0</v>
      </c>
      <c r="EJ184" s="3">
        <f t="shared" si="120"/>
        <v>0</v>
      </c>
      <c r="EK184" s="3">
        <f t="shared" si="120"/>
        <v>0</v>
      </c>
      <c r="EL184" s="3">
        <f t="shared" si="120"/>
        <v>0</v>
      </c>
      <c r="EM184" s="3">
        <f t="shared" ref="EM184:FR184" si="121">EM191</f>
        <v>0</v>
      </c>
      <c r="EN184" s="3">
        <f t="shared" si="121"/>
        <v>0</v>
      </c>
      <c r="EO184" s="3">
        <f t="shared" si="121"/>
        <v>0</v>
      </c>
      <c r="EP184" s="3">
        <f t="shared" si="121"/>
        <v>0</v>
      </c>
      <c r="EQ184" s="3">
        <f t="shared" si="121"/>
        <v>0</v>
      </c>
      <c r="ER184" s="3">
        <f t="shared" si="121"/>
        <v>0</v>
      </c>
      <c r="ES184" s="3">
        <f t="shared" si="121"/>
        <v>0</v>
      </c>
      <c r="ET184" s="3">
        <f t="shared" si="121"/>
        <v>0</v>
      </c>
      <c r="EU184" s="3">
        <f t="shared" si="121"/>
        <v>0</v>
      </c>
      <c r="EV184" s="3">
        <f t="shared" si="121"/>
        <v>0</v>
      </c>
      <c r="EW184" s="3">
        <f t="shared" si="121"/>
        <v>0</v>
      </c>
      <c r="EX184" s="3">
        <f t="shared" si="121"/>
        <v>0</v>
      </c>
      <c r="EY184" s="3">
        <f t="shared" si="121"/>
        <v>0</v>
      </c>
      <c r="EZ184" s="3">
        <f t="shared" si="121"/>
        <v>0</v>
      </c>
      <c r="FA184" s="3">
        <f t="shared" si="121"/>
        <v>0</v>
      </c>
      <c r="FB184" s="3">
        <f t="shared" si="121"/>
        <v>0</v>
      </c>
      <c r="FC184" s="3">
        <f t="shared" si="121"/>
        <v>0</v>
      </c>
      <c r="FD184" s="3">
        <f t="shared" si="121"/>
        <v>0</v>
      </c>
      <c r="FE184" s="3">
        <f t="shared" si="121"/>
        <v>0</v>
      </c>
      <c r="FF184" s="3">
        <f t="shared" si="121"/>
        <v>0</v>
      </c>
      <c r="FG184" s="3">
        <f t="shared" si="121"/>
        <v>0</v>
      </c>
      <c r="FH184" s="3">
        <f t="shared" si="121"/>
        <v>0</v>
      </c>
      <c r="FI184" s="3">
        <f t="shared" si="121"/>
        <v>0</v>
      </c>
      <c r="FJ184" s="3">
        <f t="shared" si="121"/>
        <v>0</v>
      </c>
      <c r="FK184" s="3">
        <f t="shared" si="121"/>
        <v>0</v>
      </c>
      <c r="FL184" s="3">
        <f t="shared" si="121"/>
        <v>0</v>
      </c>
      <c r="FM184" s="3">
        <f t="shared" si="121"/>
        <v>0</v>
      </c>
      <c r="FN184" s="3">
        <f t="shared" si="121"/>
        <v>0</v>
      </c>
      <c r="FO184" s="3">
        <f t="shared" si="121"/>
        <v>0</v>
      </c>
      <c r="FP184" s="3">
        <f t="shared" si="121"/>
        <v>0</v>
      </c>
      <c r="FQ184" s="3">
        <f t="shared" si="121"/>
        <v>0</v>
      </c>
      <c r="FR184" s="3">
        <f t="shared" si="121"/>
        <v>0</v>
      </c>
      <c r="FS184" s="3">
        <f t="shared" ref="FS184:GX184" si="122">FS191</f>
        <v>0</v>
      </c>
      <c r="FT184" s="3">
        <f t="shared" si="122"/>
        <v>0</v>
      </c>
      <c r="FU184" s="3">
        <f t="shared" si="122"/>
        <v>0</v>
      </c>
      <c r="FV184" s="3">
        <f t="shared" si="122"/>
        <v>0</v>
      </c>
      <c r="FW184" s="3">
        <f t="shared" si="122"/>
        <v>0</v>
      </c>
      <c r="FX184" s="3">
        <f t="shared" si="122"/>
        <v>0</v>
      </c>
      <c r="FY184" s="3">
        <f t="shared" si="122"/>
        <v>0</v>
      </c>
      <c r="FZ184" s="3">
        <f t="shared" si="122"/>
        <v>0</v>
      </c>
      <c r="GA184" s="3">
        <f t="shared" si="122"/>
        <v>0</v>
      </c>
      <c r="GB184" s="3">
        <f t="shared" si="122"/>
        <v>0</v>
      </c>
      <c r="GC184" s="3">
        <f t="shared" si="122"/>
        <v>0</v>
      </c>
      <c r="GD184" s="3">
        <f t="shared" si="122"/>
        <v>0</v>
      </c>
      <c r="GE184" s="3">
        <f t="shared" si="122"/>
        <v>0</v>
      </c>
      <c r="GF184" s="3">
        <f t="shared" si="122"/>
        <v>0</v>
      </c>
      <c r="GG184" s="3">
        <f t="shared" si="122"/>
        <v>0</v>
      </c>
      <c r="GH184" s="3">
        <f t="shared" si="122"/>
        <v>0</v>
      </c>
      <c r="GI184" s="3">
        <f t="shared" si="122"/>
        <v>0</v>
      </c>
      <c r="GJ184" s="3">
        <f t="shared" si="122"/>
        <v>0</v>
      </c>
      <c r="GK184" s="3">
        <f t="shared" si="122"/>
        <v>0</v>
      </c>
      <c r="GL184" s="3">
        <f t="shared" si="122"/>
        <v>0</v>
      </c>
      <c r="GM184" s="3">
        <f t="shared" si="122"/>
        <v>0</v>
      </c>
      <c r="GN184" s="3">
        <f t="shared" si="122"/>
        <v>0</v>
      </c>
      <c r="GO184" s="3">
        <f t="shared" si="122"/>
        <v>0</v>
      </c>
      <c r="GP184" s="3">
        <f t="shared" si="122"/>
        <v>0</v>
      </c>
      <c r="GQ184" s="3">
        <f t="shared" si="122"/>
        <v>0</v>
      </c>
      <c r="GR184" s="3">
        <f t="shared" si="122"/>
        <v>0</v>
      </c>
      <c r="GS184" s="3">
        <f t="shared" si="122"/>
        <v>0</v>
      </c>
      <c r="GT184" s="3">
        <f t="shared" si="122"/>
        <v>0</v>
      </c>
      <c r="GU184" s="3">
        <f t="shared" si="122"/>
        <v>0</v>
      </c>
      <c r="GV184" s="3">
        <f t="shared" si="122"/>
        <v>0</v>
      </c>
      <c r="GW184" s="3">
        <f t="shared" si="122"/>
        <v>0</v>
      </c>
      <c r="GX184" s="3">
        <f t="shared" si="122"/>
        <v>0</v>
      </c>
    </row>
    <row r="186" spans="1:245" x14ac:dyDescent="0.2">
      <c r="A186">
        <v>17</v>
      </c>
      <c r="B186">
        <v>1</v>
      </c>
      <c r="C186">
        <f>ROW(SmtRes!A42)</f>
        <v>42</v>
      </c>
      <c r="D186">
        <f>ROW(EtalonRes!A40)</f>
        <v>40</v>
      </c>
      <c r="E186" t="s">
        <v>140</v>
      </c>
      <c r="F186" t="s">
        <v>109</v>
      </c>
      <c r="G186" t="s">
        <v>110</v>
      </c>
      <c r="H186" t="s">
        <v>26</v>
      </c>
      <c r="I186">
        <f>ROUND(210/100,9)</f>
        <v>2.1</v>
      </c>
      <c r="J186">
        <v>0</v>
      </c>
      <c r="O186">
        <f>ROUND(CP186,2)</f>
        <v>550.83000000000004</v>
      </c>
      <c r="P186">
        <f>ROUND(CQ186*I186,2)</f>
        <v>0</v>
      </c>
      <c r="Q186">
        <f>ROUND(CR186*I186,2)</f>
        <v>43.6</v>
      </c>
      <c r="R186">
        <f>ROUND(CS186*I186,2)</f>
        <v>18.23</v>
      </c>
      <c r="S186">
        <f>ROUND(CT186*I186,2)</f>
        <v>507.23</v>
      </c>
      <c r="T186">
        <f>ROUND(CU186*I186,2)</f>
        <v>0</v>
      </c>
      <c r="U186">
        <f>CV186*I186</f>
        <v>3.2340000000000004</v>
      </c>
      <c r="V186">
        <f>CW186*I186</f>
        <v>0</v>
      </c>
      <c r="W186">
        <f>ROUND(CX186*I186,2)</f>
        <v>0</v>
      </c>
      <c r="X186">
        <f t="shared" ref="X186:Y189" si="123">ROUND(CY186,2)</f>
        <v>355.06</v>
      </c>
      <c r="Y186">
        <f t="shared" si="123"/>
        <v>50.72</v>
      </c>
      <c r="AA186">
        <v>35064013</v>
      </c>
      <c r="AB186">
        <f>ROUND((AC186+AD186+AF186),2)</f>
        <v>262.3</v>
      </c>
      <c r="AC186">
        <f>ROUND(((ES186*2)),2)</f>
        <v>0</v>
      </c>
      <c r="AD186">
        <f>ROUND(((((ET186*2))-((EU186*2)))+AE186),2)</f>
        <v>20.76</v>
      </c>
      <c r="AE186">
        <f>ROUND(((EU186*2)),2)</f>
        <v>8.68</v>
      </c>
      <c r="AF186">
        <f>ROUND(((EV186*2)),2)</f>
        <v>241.54</v>
      </c>
      <c r="AG186">
        <f>ROUND((AP186),2)</f>
        <v>0</v>
      </c>
      <c r="AH186">
        <f>((EW186*2))</f>
        <v>1.54</v>
      </c>
      <c r="AI186">
        <f>((EX186*2))</f>
        <v>0</v>
      </c>
      <c r="AJ186">
        <f>ROUND((AS186),2)</f>
        <v>0</v>
      </c>
      <c r="AK186">
        <v>131.15</v>
      </c>
      <c r="AL186">
        <v>0</v>
      </c>
      <c r="AM186">
        <v>10.38</v>
      </c>
      <c r="AN186">
        <v>4.34</v>
      </c>
      <c r="AO186">
        <v>120.77</v>
      </c>
      <c r="AP186">
        <v>0</v>
      </c>
      <c r="AQ186">
        <v>0.77</v>
      </c>
      <c r="AR186">
        <v>0</v>
      </c>
      <c r="AS186">
        <v>0</v>
      </c>
      <c r="AT186">
        <v>70</v>
      </c>
      <c r="AU186">
        <v>10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</v>
      </c>
      <c r="BD186" t="s">
        <v>3</v>
      </c>
      <c r="BE186" t="s">
        <v>3</v>
      </c>
      <c r="BF186" t="s">
        <v>3</v>
      </c>
      <c r="BG186" t="s">
        <v>3</v>
      </c>
      <c r="BH186">
        <v>0</v>
      </c>
      <c r="BI186">
        <v>4</v>
      </c>
      <c r="BJ186" t="s">
        <v>111</v>
      </c>
      <c r="BM186">
        <v>0</v>
      </c>
      <c r="BN186">
        <v>0</v>
      </c>
      <c r="BO186" t="s">
        <v>3</v>
      </c>
      <c r="BP186">
        <v>0</v>
      </c>
      <c r="BQ186">
        <v>1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70</v>
      </c>
      <c r="CA186">
        <v>10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>(P186+Q186+S186)</f>
        <v>550.83000000000004</v>
      </c>
      <c r="CQ186">
        <f>(AC186*BC186*AW186)</f>
        <v>0</v>
      </c>
      <c r="CR186">
        <f>(((((ET186*2))*BB186-((EU186*2))*BS186)+AE186*BS186)*AV186)</f>
        <v>20.76</v>
      </c>
      <c r="CS186">
        <f>(AE186*BS186*AV186)</f>
        <v>8.68</v>
      </c>
      <c r="CT186">
        <f>(AF186*BA186*AV186)</f>
        <v>241.54</v>
      </c>
      <c r="CU186">
        <f>AG186</f>
        <v>0</v>
      </c>
      <c r="CV186">
        <f>(AH186*AV186)</f>
        <v>1.54</v>
      </c>
      <c r="CW186">
        <f t="shared" ref="CW186:CX189" si="124">AI186</f>
        <v>0</v>
      </c>
      <c r="CX186">
        <f t="shared" si="124"/>
        <v>0</v>
      </c>
      <c r="CY186">
        <f>((S186*BZ186)/100)</f>
        <v>355.06099999999998</v>
      </c>
      <c r="CZ186">
        <f>((S186*CA186)/100)</f>
        <v>50.722999999999999</v>
      </c>
      <c r="DC186" t="s">
        <v>3</v>
      </c>
      <c r="DD186" t="s">
        <v>19</v>
      </c>
      <c r="DE186" t="s">
        <v>19</v>
      </c>
      <c r="DF186" t="s">
        <v>19</v>
      </c>
      <c r="DG186" t="s">
        <v>19</v>
      </c>
      <c r="DH186" t="s">
        <v>3</v>
      </c>
      <c r="DI186" t="s">
        <v>19</v>
      </c>
      <c r="DJ186" t="s">
        <v>19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1005</v>
      </c>
      <c r="DV186" t="s">
        <v>26</v>
      </c>
      <c r="DW186" t="s">
        <v>26</v>
      </c>
      <c r="DX186">
        <v>100</v>
      </c>
      <c r="EE186">
        <v>33645457</v>
      </c>
      <c r="EF186">
        <v>1</v>
      </c>
      <c r="EG186" t="s">
        <v>20</v>
      </c>
      <c r="EH186">
        <v>0</v>
      </c>
      <c r="EI186" t="s">
        <v>3</v>
      </c>
      <c r="EJ186">
        <v>4</v>
      </c>
      <c r="EK186">
        <v>0</v>
      </c>
      <c r="EL186" t="s">
        <v>21</v>
      </c>
      <c r="EM186" t="s">
        <v>22</v>
      </c>
      <c r="EO186" t="s">
        <v>3</v>
      </c>
      <c r="EQ186">
        <v>0</v>
      </c>
      <c r="ER186">
        <v>131.15</v>
      </c>
      <c r="ES186">
        <v>0</v>
      </c>
      <c r="ET186">
        <v>10.38</v>
      </c>
      <c r="EU186">
        <v>4.34</v>
      </c>
      <c r="EV186">
        <v>120.77</v>
      </c>
      <c r="EW186">
        <v>0.77</v>
      </c>
      <c r="EX186">
        <v>0</v>
      </c>
      <c r="EY186">
        <v>0</v>
      </c>
      <c r="FQ186">
        <v>0</v>
      </c>
      <c r="FR186">
        <f>ROUND(IF(AND(BH186=3,BI186=3),P186,0),2)</f>
        <v>0</v>
      </c>
      <c r="FS186">
        <v>0</v>
      </c>
      <c r="FX186">
        <v>70</v>
      </c>
      <c r="FY186">
        <v>10</v>
      </c>
      <c r="GA186" t="s">
        <v>3</v>
      </c>
      <c r="GD186">
        <v>0</v>
      </c>
      <c r="GF186">
        <v>2034152760</v>
      </c>
      <c r="GG186">
        <v>2</v>
      </c>
      <c r="GH186">
        <v>1</v>
      </c>
      <c r="GI186">
        <v>-2</v>
      </c>
      <c r="GJ186">
        <v>0</v>
      </c>
      <c r="GK186">
        <f>ROUND(R186*(R12)/100,2)</f>
        <v>19.690000000000001</v>
      </c>
      <c r="GL186">
        <f>ROUND(IF(AND(BH186=3,BI186=3,FS186&lt;&gt;0),P186,0),2)</f>
        <v>0</v>
      </c>
      <c r="GM186">
        <f>ROUND(O186+X186+Y186+GK186,2)+GX186</f>
        <v>976.3</v>
      </c>
      <c r="GN186">
        <f>IF(OR(BI186=0,BI186=1),ROUND(O186+X186+Y186+GK186,2),0)</f>
        <v>0</v>
      </c>
      <c r="GO186">
        <f>IF(BI186=2,ROUND(O186+X186+Y186+GK186,2),0)</f>
        <v>0</v>
      </c>
      <c r="GP186">
        <f>IF(BI186=4,ROUND(O186+X186+Y186+GK186,2)+GX186,0)</f>
        <v>976.3</v>
      </c>
      <c r="GR186">
        <v>0</v>
      </c>
      <c r="GS186">
        <v>3</v>
      </c>
      <c r="GT186">
        <v>0</v>
      </c>
      <c r="GU186" t="s">
        <v>3</v>
      </c>
      <c r="GV186">
        <f>ROUND(GT186,2)</f>
        <v>0</v>
      </c>
      <c r="GW186">
        <v>1</v>
      </c>
      <c r="GX186">
        <f>ROUND(GV186*GW186*I186,2)</f>
        <v>0</v>
      </c>
      <c r="HA186">
        <v>0</v>
      </c>
      <c r="HB186">
        <v>0</v>
      </c>
      <c r="IK186">
        <v>0</v>
      </c>
    </row>
    <row r="187" spans="1:245" x14ac:dyDescent="0.2">
      <c r="A187">
        <v>17</v>
      </c>
      <c r="B187">
        <v>1</v>
      </c>
      <c r="C187">
        <f>ROW(SmtRes!A43)</f>
        <v>43</v>
      </c>
      <c r="D187">
        <f>ROW(EtalonRes!A41)</f>
        <v>41</v>
      </c>
      <c r="E187" t="s">
        <v>141</v>
      </c>
      <c r="F187" t="s">
        <v>113</v>
      </c>
      <c r="G187" t="s">
        <v>114</v>
      </c>
      <c r="H187" t="s">
        <v>26</v>
      </c>
      <c r="I187">
        <f>ROUND(210/100,9)</f>
        <v>2.1</v>
      </c>
      <c r="J187">
        <v>0</v>
      </c>
      <c r="O187">
        <f>ROUND(CP187,2)</f>
        <v>816.82</v>
      </c>
      <c r="P187">
        <f>ROUND(CQ187*I187,2)</f>
        <v>0</v>
      </c>
      <c r="Q187">
        <f>ROUND(CR187*I187,2)</f>
        <v>0</v>
      </c>
      <c r="R187">
        <f>ROUND(CS187*I187,2)</f>
        <v>0</v>
      </c>
      <c r="S187">
        <f>ROUND(CT187*I187,2)</f>
        <v>816.82</v>
      </c>
      <c r="T187">
        <f>ROUND(CU187*I187,2)</f>
        <v>0</v>
      </c>
      <c r="U187">
        <f>CV187*I187</f>
        <v>5.2080000000000002</v>
      </c>
      <c r="V187">
        <f>CW187*I187</f>
        <v>0</v>
      </c>
      <c r="W187">
        <f>ROUND(CX187*I187,2)</f>
        <v>0</v>
      </c>
      <c r="X187">
        <f t="shared" si="123"/>
        <v>571.77</v>
      </c>
      <c r="Y187">
        <f t="shared" si="123"/>
        <v>81.680000000000007</v>
      </c>
      <c r="AA187">
        <v>35064013</v>
      </c>
      <c r="AB187">
        <f>ROUND((AC187+AD187+AF187),2)</f>
        <v>388.96</v>
      </c>
      <c r="AC187">
        <f>ROUND((ES187),2)</f>
        <v>0</v>
      </c>
      <c r="AD187">
        <f>ROUND((((ET187)-(EU187))+AE187),2)</f>
        <v>0</v>
      </c>
      <c r="AE187">
        <f>ROUND((EU187),2)</f>
        <v>0</v>
      </c>
      <c r="AF187">
        <f>ROUND((EV187),2)</f>
        <v>388.96</v>
      </c>
      <c r="AG187">
        <f>ROUND((AP187),2)</f>
        <v>0</v>
      </c>
      <c r="AH187">
        <f>(EW187)</f>
        <v>2.48</v>
      </c>
      <c r="AI187">
        <f>(EX187)</f>
        <v>0</v>
      </c>
      <c r="AJ187">
        <f>ROUND((AS187),2)</f>
        <v>0</v>
      </c>
      <c r="AK187">
        <v>388.96</v>
      </c>
      <c r="AL187">
        <v>0</v>
      </c>
      <c r="AM187">
        <v>0</v>
      </c>
      <c r="AN187">
        <v>0</v>
      </c>
      <c r="AO187">
        <v>388.96</v>
      </c>
      <c r="AP187">
        <v>0</v>
      </c>
      <c r="AQ187">
        <v>2.48</v>
      </c>
      <c r="AR187">
        <v>0</v>
      </c>
      <c r="AS187">
        <v>0</v>
      </c>
      <c r="AT187">
        <v>70</v>
      </c>
      <c r="AU187">
        <v>10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0</v>
      </c>
      <c r="BI187">
        <v>4</v>
      </c>
      <c r="BJ187" t="s">
        <v>115</v>
      </c>
      <c r="BM187">
        <v>0</v>
      </c>
      <c r="BN187">
        <v>0</v>
      </c>
      <c r="BO187" t="s">
        <v>3</v>
      </c>
      <c r="BP187">
        <v>0</v>
      </c>
      <c r="BQ187">
        <v>1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70</v>
      </c>
      <c r="CA187">
        <v>10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>(P187+Q187+S187)</f>
        <v>816.82</v>
      </c>
      <c r="CQ187">
        <f>(AC187*BC187*AW187)</f>
        <v>0</v>
      </c>
      <c r="CR187">
        <f>((((ET187)*BB187-(EU187)*BS187)+AE187*BS187)*AV187)</f>
        <v>0</v>
      </c>
      <c r="CS187">
        <f>(AE187*BS187*AV187)</f>
        <v>0</v>
      </c>
      <c r="CT187">
        <f>(AF187*BA187*AV187)</f>
        <v>388.96</v>
      </c>
      <c r="CU187">
        <f>AG187</f>
        <v>0</v>
      </c>
      <c r="CV187">
        <f>(AH187*AV187)</f>
        <v>2.48</v>
      </c>
      <c r="CW187">
        <f t="shared" si="124"/>
        <v>0</v>
      </c>
      <c r="CX187">
        <f t="shared" si="124"/>
        <v>0</v>
      </c>
      <c r="CY187">
        <f>((S187*BZ187)/100)</f>
        <v>571.774</v>
      </c>
      <c r="CZ187">
        <f>((S187*CA187)/100)</f>
        <v>81.682000000000002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1005</v>
      </c>
      <c r="DV187" t="s">
        <v>26</v>
      </c>
      <c r="DW187" t="s">
        <v>26</v>
      </c>
      <c r="DX187">
        <v>100</v>
      </c>
      <c r="EE187">
        <v>33645457</v>
      </c>
      <c r="EF187">
        <v>1</v>
      </c>
      <c r="EG187" t="s">
        <v>20</v>
      </c>
      <c r="EH187">
        <v>0</v>
      </c>
      <c r="EI187" t="s">
        <v>3</v>
      </c>
      <c r="EJ187">
        <v>4</v>
      </c>
      <c r="EK187">
        <v>0</v>
      </c>
      <c r="EL187" t="s">
        <v>21</v>
      </c>
      <c r="EM187" t="s">
        <v>22</v>
      </c>
      <c r="EO187" t="s">
        <v>3</v>
      </c>
      <c r="EQ187">
        <v>0</v>
      </c>
      <c r="ER187">
        <v>388.96</v>
      </c>
      <c r="ES187">
        <v>0</v>
      </c>
      <c r="ET187">
        <v>0</v>
      </c>
      <c r="EU187">
        <v>0</v>
      </c>
      <c r="EV187">
        <v>388.96</v>
      </c>
      <c r="EW187">
        <v>2.48</v>
      </c>
      <c r="EX187">
        <v>0</v>
      </c>
      <c r="EY187">
        <v>0</v>
      </c>
      <c r="FQ187">
        <v>0</v>
      </c>
      <c r="FR187">
        <f>ROUND(IF(AND(BH187=3,BI187=3),P187,0),2)</f>
        <v>0</v>
      </c>
      <c r="FS187">
        <v>0</v>
      </c>
      <c r="FX187">
        <v>70</v>
      </c>
      <c r="FY187">
        <v>10</v>
      </c>
      <c r="GA187" t="s">
        <v>3</v>
      </c>
      <c r="GD187">
        <v>0</v>
      </c>
      <c r="GF187">
        <v>2111977159</v>
      </c>
      <c r="GG187">
        <v>2</v>
      </c>
      <c r="GH187">
        <v>1</v>
      </c>
      <c r="GI187">
        <v>-2</v>
      </c>
      <c r="GJ187">
        <v>0</v>
      </c>
      <c r="GK187">
        <f>ROUND(R187*(R12)/100,2)</f>
        <v>0</v>
      </c>
      <c r="GL187">
        <f>ROUND(IF(AND(BH187=3,BI187=3,FS187&lt;&gt;0),P187,0),2)</f>
        <v>0</v>
      </c>
      <c r="GM187">
        <f>ROUND(O187+X187+Y187+GK187,2)+GX187</f>
        <v>1470.27</v>
      </c>
      <c r="GN187">
        <f>IF(OR(BI187=0,BI187=1),ROUND(O187+X187+Y187+GK187,2),0)</f>
        <v>0</v>
      </c>
      <c r="GO187">
        <f>IF(BI187=2,ROUND(O187+X187+Y187+GK187,2),0)</f>
        <v>0</v>
      </c>
      <c r="GP187">
        <f>IF(BI187=4,ROUND(O187+X187+Y187+GK187,2)+GX187,0)</f>
        <v>1470.27</v>
      </c>
      <c r="GR187">
        <v>0</v>
      </c>
      <c r="GS187">
        <v>3</v>
      </c>
      <c r="GT187">
        <v>0</v>
      </c>
      <c r="GU187" t="s">
        <v>3</v>
      </c>
      <c r="GV187">
        <f>ROUND(GT187,2)</f>
        <v>0</v>
      </c>
      <c r="GW187">
        <v>1</v>
      </c>
      <c r="GX187">
        <f>ROUND(GV187*GW187*I187,2)</f>
        <v>0</v>
      </c>
      <c r="HA187">
        <v>0</v>
      </c>
      <c r="HB187">
        <v>0</v>
      </c>
      <c r="IK187">
        <v>0</v>
      </c>
    </row>
    <row r="188" spans="1:245" x14ac:dyDescent="0.2">
      <c r="A188">
        <v>17</v>
      </c>
      <c r="B188">
        <v>1</v>
      </c>
      <c r="C188">
        <f>ROW(SmtRes!A46)</f>
        <v>46</v>
      </c>
      <c r="D188">
        <f>ROW(EtalonRes!A44)</f>
        <v>44</v>
      </c>
      <c r="E188" t="s">
        <v>142</v>
      </c>
      <c r="F188" t="s">
        <v>15</v>
      </c>
      <c r="G188" t="s">
        <v>16</v>
      </c>
      <c r="H188" t="s">
        <v>17</v>
      </c>
      <c r="I188">
        <v>1.05</v>
      </c>
      <c r="J188">
        <v>0</v>
      </c>
      <c r="O188">
        <f>ROUND(CP188,2)</f>
        <v>1829.59</v>
      </c>
      <c r="P188">
        <f>ROUND(CQ188*I188,2)</f>
        <v>94.44</v>
      </c>
      <c r="Q188">
        <f>ROUND(CR188*I188,2)</f>
        <v>1545.58</v>
      </c>
      <c r="R188">
        <f>ROUND(CS188*I188,2)</f>
        <v>328.32</v>
      </c>
      <c r="S188">
        <f>ROUND(CT188*I188,2)</f>
        <v>189.57</v>
      </c>
      <c r="T188">
        <f>ROUND(CU188*I188,2)</f>
        <v>0</v>
      </c>
      <c r="U188">
        <f>CV188*I188</f>
        <v>1.7640000000000002</v>
      </c>
      <c r="V188">
        <f>CW188*I188</f>
        <v>0</v>
      </c>
      <c r="W188">
        <f>ROUND(CX188*I188,2)</f>
        <v>0</v>
      </c>
      <c r="X188">
        <f t="shared" si="123"/>
        <v>132.69999999999999</v>
      </c>
      <c r="Y188">
        <f t="shared" si="123"/>
        <v>18.96</v>
      </c>
      <c r="AA188">
        <v>35064013</v>
      </c>
      <c r="AB188">
        <f>ROUND((AC188+AD188+AF188),2)</f>
        <v>1742.46</v>
      </c>
      <c r="AC188">
        <f>ROUND(((ES188*3)),2)</f>
        <v>89.94</v>
      </c>
      <c r="AD188">
        <f>ROUND(((((ET188*3))-((EU188*3)))+AE188),2)</f>
        <v>1471.98</v>
      </c>
      <c r="AE188">
        <f>ROUND(((EU188*3)),2)</f>
        <v>312.69</v>
      </c>
      <c r="AF188">
        <f>ROUND(((EV188*3)),2)</f>
        <v>180.54</v>
      </c>
      <c r="AG188">
        <f>ROUND((AP188),2)</f>
        <v>0</v>
      </c>
      <c r="AH188">
        <f>((EW188*3))</f>
        <v>1.6800000000000002</v>
      </c>
      <c r="AI188">
        <f>((EX188*3))</f>
        <v>0</v>
      </c>
      <c r="AJ188">
        <f>ROUND((AS188),2)</f>
        <v>0</v>
      </c>
      <c r="AK188">
        <v>580.82000000000005</v>
      </c>
      <c r="AL188">
        <v>29.98</v>
      </c>
      <c r="AM188">
        <v>490.66</v>
      </c>
      <c r="AN188">
        <v>104.23</v>
      </c>
      <c r="AO188">
        <v>60.18</v>
      </c>
      <c r="AP188">
        <v>0</v>
      </c>
      <c r="AQ188">
        <v>0.56000000000000005</v>
      </c>
      <c r="AR188">
        <v>0</v>
      </c>
      <c r="AS188">
        <v>0</v>
      </c>
      <c r="AT188">
        <v>70</v>
      </c>
      <c r="AU188">
        <v>10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3</v>
      </c>
      <c r="BE188" t="s">
        <v>3</v>
      </c>
      <c r="BF188" t="s">
        <v>3</v>
      </c>
      <c r="BG188" t="s">
        <v>3</v>
      </c>
      <c r="BH188">
        <v>0</v>
      </c>
      <c r="BI188">
        <v>4</v>
      </c>
      <c r="BJ188" t="s">
        <v>18</v>
      </c>
      <c r="BM188">
        <v>0</v>
      </c>
      <c r="BN188">
        <v>0</v>
      </c>
      <c r="BO188" t="s">
        <v>3</v>
      </c>
      <c r="BP188">
        <v>0</v>
      </c>
      <c r="BQ188">
        <v>1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70</v>
      </c>
      <c r="CA188">
        <v>10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>(P188+Q188+S188)</f>
        <v>1829.59</v>
      </c>
      <c r="CQ188">
        <f>(AC188*BC188*AW188)</f>
        <v>89.94</v>
      </c>
      <c r="CR188">
        <f>(((((ET188*3))*BB188-((EU188*3))*BS188)+AE188*BS188)*AV188)</f>
        <v>1471.98</v>
      </c>
      <c r="CS188">
        <f>(AE188*BS188*AV188)</f>
        <v>312.69</v>
      </c>
      <c r="CT188">
        <f>(AF188*BA188*AV188)</f>
        <v>180.54</v>
      </c>
      <c r="CU188">
        <f>AG188</f>
        <v>0</v>
      </c>
      <c r="CV188">
        <f>(AH188*AV188)</f>
        <v>1.6800000000000002</v>
      </c>
      <c r="CW188">
        <f t="shared" si="124"/>
        <v>0</v>
      </c>
      <c r="CX188">
        <f t="shared" si="124"/>
        <v>0</v>
      </c>
      <c r="CY188">
        <f>((S188*BZ188)/100)</f>
        <v>132.69899999999998</v>
      </c>
      <c r="CZ188">
        <f>((S188*CA188)/100)</f>
        <v>18.956999999999997</v>
      </c>
      <c r="DC188" t="s">
        <v>3</v>
      </c>
      <c r="DD188" t="s">
        <v>28</v>
      </c>
      <c r="DE188" t="s">
        <v>28</v>
      </c>
      <c r="DF188" t="s">
        <v>28</v>
      </c>
      <c r="DG188" t="s">
        <v>28</v>
      </c>
      <c r="DH188" t="s">
        <v>3</v>
      </c>
      <c r="DI188" t="s">
        <v>28</v>
      </c>
      <c r="DJ188" t="s">
        <v>28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1007</v>
      </c>
      <c r="DV188" t="s">
        <v>17</v>
      </c>
      <c r="DW188" t="s">
        <v>17</v>
      </c>
      <c r="DX188">
        <v>1</v>
      </c>
      <c r="EE188">
        <v>33645457</v>
      </c>
      <c r="EF188">
        <v>1</v>
      </c>
      <c r="EG188" t="s">
        <v>20</v>
      </c>
      <c r="EH188">
        <v>0</v>
      </c>
      <c r="EI188" t="s">
        <v>3</v>
      </c>
      <c r="EJ188">
        <v>4</v>
      </c>
      <c r="EK188">
        <v>0</v>
      </c>
      <c r="EL188" t="s">
        <v>21</v>
      </c>
      <c r="EM188" t="s">
        <v>22</v>
      </c>
      <c r="EO188" t="s">
        <v>3</v>
      </c>
      <c r="EQ188">
        <v>0</v>
      </c>
      <c r="ER188">
        <v>580.82000000000005</v>
      </c>
      <c r="ES188">
        <v>29.98</v>
      </c>
      <c r="ET188">
        <v>490.66</v>
      </c>
      <c r="EU188">
        <v>104.23</v>
      </c>
      <c r="EV188">
        <v>60.18</v>
      </c>
      <c r="EW188">
        <v>0.56000000000000005</v>
      </c>
      <c r="EX188">
        <v>0</v>
      </c>
      <c r="EY188">
        <v>0</v>
      </c>
      <c r="FQ188">
        <v>0</v>
      </c>
      <c r="FR188">
        <f>ROUND(IF(AND(BH188=3,BI188=3),P188,0),2)</f>
        <v>0</v>
      </c>
      <c r="FS188">
        <v>0</v>
      </c>
      <c r="FX188">
        <v>70</v>
      </c>
      <c r="FY188">
        <v>10</v>
      </c>
      <c r="GA188" t="s">
        <v>3</v>
      </c>
      <c r="GD188">
        <v>0</v>
      </c>
      <c r="GF188">
        <v>450525561</v>
      </c>
      <c r="GG188">
        <v>2</v>
      </c>
      <c r="GH188">
        <v>1</v>
      </c>
      <c r="GI188">
        <v>-2</v>
      </c>
      <c r="GJ188">
        <v>0</v>
      </c>
      <c r="GK188">
        <f>ROUND(R188*(R12)/100,2)</f>
        <v>354.59</v>
      </c>
      <c r="GL188">
        <f>ROUND(IF(AND(BH188=3,BI188=3,FS188&lt;&gt;0),P188,0),2)</f>
        <v>0</v>
      </c>
      <c r="GM188">
        <f>ROUND(O188+X188+Y188+GK188,2)+GX188</f>
        <v>2335.84</v>
      </c>
      <c r="GN188">
        <f>IF(OR(BI188=0,BI188=1),ROUND(O188+X188+Y188+GK188,2),0)</f>
        <v>0</v>
      </c>
      <c r="GO188">
        <f>IF(BI188=2,ROUND(O188+X188+Y188+GK188,2),0)</f>
        <v>0</v>
      </c>
      <c r="GP188">
        <f>IF(BI188=4,ROUND(O188+X188+Y188+GK188,2)+GX188,0)</f>
        <v>2335.84</v>
      </c>
      <c r="GR188">
        <v>0</v>
      </c>
      <c r="GS188">
        <v>3</v>
      </c>
      <c r="GT188">
        <v>0</v>
      </c>
      <c r="GU188" t="s">
        <v>3</v>
      </c>
      <c r="GV188">
        <f>ROUND(GT188,2)</f>
        <v>0</v>
      </c>
      <c r="GW188">
        <v>1</v>
      </c>
      <c r="GX188">
        <f>ROUND(GV188*GW188*I188,2)</f>
        <v>0</v>
      </c>
      <c r="HA188">
        <v>0</v>
      </c>
      <c r="HB188">
        <v>0</v>
      </c>
      <c r="IK188">
        <v>0</v>
      </c>
    </row>
    <row r="189" spans="1:245" x14ac:dyDescent="0.2">
      <c r="A189">
        <v>17</v>
      </c>
      <c r="B189">
        <v>1</v>
      </c>
      <c r="C189">
        <f>ROW(SmtRes!A47)</f>
        <v>47</v>
      </c>
      <c r="D189">
        <f>ROW(EtalonRes!A45)</f>
        <v>45</v>
      </c>
      <c r="E189" t="s">
        <v>143</v>
      </c>
      <c r="F189" t="s">
        <v>24</v>
      </c>
      <c r="G189" t="s">
        <v>25</v>
      </c>
      <c r="H189" t="s">
        <v>26</v>
      </c>
      <c r="I189">
        <f>ROUND(790/100,9)</f>
        <v>7.9</v>
      </c>
      <c r="J189">
        <v>0</v>
      </c>
      <c r="O189">
        <f>ROUND(CP189,2)</f>
        <v>346.97</v>
      </c>
      <c r="P189">
        <f>ROUND(CQ189*I189,2)</f>
        <v>0</v>
      </c>
      <c r="Q189">
        <f>ROUND(CR189*I189,2)</f>
        <v>0</v>
      </c>
      <c r="R189">
        <f>ROUND(CS189*I189,2)</f>
        <v>0</v>
      </c>
      <c r="S189">
        <f>ROUND(CT189*I189,2)</f>
        <v>346.97</v>
      </c>
      <c r="T189">
        <f>ROUND(CU189*I189,2)</f>
        <v>0</v>
      </c>
      <c r="U189">
        <f>CV189*I189</f>
        <v>2.2120000000000002</v>
      </c>
      <c r="V189">
        <f>CW189*I189</f>
        <v>0</v>
      </c>
      <c r="W189">
        <f>ROUND(CX189*I189,2)</f>
        <v>0</v>
      </c>
      <c r="X189">
        <f t="shared" si="123"/>
        <v>242.88</v>
      </c>
      <c r="Y189">
        <f t="shared" si="123"/>
        <v>34.700000000000003</v>
      </c>
      <c r="AA189">
        <v>35064013</v>
      </c>
      <c r="AB189">
        <f>ROUND((AC189+AD189+AF189),2)</f>
        <v>43.92</v>
      </c>
      <c r="AC189">
        <f>ROUND(((ES189*2)),2)</f>
        <v>0</v>
      </c>
      <c r="AD189">
        <f>ROUND(((((ET189*2))-((EU189*2)))+AE189),2)</f>
        <v>0</v>
      </c>
      <c r="AE189">
        <f>ROUND(((EU189*2)),2)</f>
        <v>0</v>
      </c>
      <c r="AF189">
        <f>ROUND(((EV189*2)),2)</f>
        <v>43.92</v>
      </c>
      <c r="AG189">
        <f>ROUND((AP189),2)</f>
        <v>0</v>
      </c>
      <c r="AH189">
        <f>((EW189*2))</f>
        <v>0.28000000000000003</v>
      </c>
      <c r="AI189">
        <f>((EX189*2))</f>
        <v>0</v>
      </c>
      <c r="AJ189">
        <f>ROUND((AS189),2)</f>
        <v>0</v>
      </c>
      <c r="AK189">
        <v>21.96</v>
      </c>
      <c r="AL189">
        <v>0</v>
      </c>
      <c r="AM189">
        <v>0</v>
      </c>
      <c r="AN189">
        <v>0</v>
      </c>
      <c r="AO189">
        <v>21.96</v>
      </c>
      <c r="AP189">
        <v>0</v>
      </c>
      <c r="AQ189">
        <v>0.14000000000000001</v>
      </c>
      <c r="AR189">
        <v>0</v>
      </c>
      <c r="AS189">
        <v>0</v>
      </c>
      <c r="AT189">
        <v>70</v>
      </c>
      <c r="AU189">
        <v>10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1</v>
      </c>
      <c r="BD189" t="s">
        <v>3</v>
      </c>
      <c r="BE189" t="s">
        <v>3</v>
      </c>
      <c r="BF189" t="s">
        <v>3</v>
      </c>
      <c r="BG189" t="s">
        <v>3</v>
      </c>
      <c r="BH189">
        <v>0</v>
      </c>
      <c r="BI189">
        <v>4</v>
      </c>
      <c r="BJ189" t="s">
        <v>27</v>
      </c>
      <c r="BM189">
        <v>0</v>
      </c>
      <c r="BN189">
        <v>0</v>
      </c>
      <c r="BO189" t="s">
        <v>3</v>
      </c>
      <c r="BP189">
        <v>0</v>
      </c>
      <c r="BQ189">
        <v>1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3</v>
      </c>
      <c r="BZ189">
        <v>70</v>
      </c>
      <c r="CA189">
        <v>10</v>
      </c>
      <c r="CF189">
        <v>0</v>
      </c>
      <c r="CG189">
        <v>0</v>
      </c>
      <c r="CM189">
        <v>0</v>
      </c>
      <c r="CN189" t="s">
        <v>3</v>
      </c>
      <c r="CO189">
        <v>0</v>
      </c>
      <c r="CP189">
        <f>(P189+Q189+S189)</f>
        <v>346.97</v>
      </c>
      <c r="CQ189">
        <f>(AC189*BC189*AW189)</f>
        <v>0</v>
      </c>
      <c r="CR189">
        <f>(((((ET189*2))*BB189-((EU189*2))*BS189)+AE189*BS189)*AV189)</f>
        <v>0</v>
      </c>
      <c r="CS189">
        <f>(AE189*BS189*AV189)</f>
        <v>0</v>
      </c>
      <c r="CT189">
        <f>(AF189*BA189*AV189)</f>
        <v>43.92</v>
      </c>
      <c r="CU189">
        <f>AG189</f>
        <v>0</v>
      </c>
      <c r="CV189">
        <f>(AH189*AV189)</f>
        <v>0.28000000000000003</v>
      </c>
      <c r="CW189">
        <f t="shared" si="124"/>
        <v>0</v>
      </c>
      <c r="CX189">
        <f t="shared" si="124"/>
        <v>0</v>
      </c>
      <c r="CY189">
        <f>((S189*BZ189)/100)</f>
        <v>242.87900000000002</v>
      </c>
      <c r="CZ189">
        <f>((S189*CA189)/100)</f>
        <v>34.697000000000003</v>
      </c>
      <c r="DC189" t="s">
        <v>3</v>
      </c>
      <c r="DD189" t="s">
        <v>19</v>
      </c>
      <c r="DE189" t="s">
        <v>19</v>
      </c>
      <c r="DF189" t="s">
        <v>19</v>
      </c>
      <c r="DG189" t="s">
        <v>19</v>
      </c>
      <c r="DH189" t="s">
        <v>3</v>
      </c>
      <c r="DI189" t="s">
        <v>19</v>
      </c>
      <c r="DJ189" t="s">
        <v>19</v>
      </c>
      <c r="DK189" t="s">
        <v>3</v>
      </c>
      <c r="DL189" t="s">
        <v>3</v>
      </c>
      <c r="DM189" t="s">
        <v>3</v>
      </c>
      <c r="DN189">
        <v>0</v>
      </c>
      <c r="DO189">
        <v>0</v>
      </c>
      <c r="DP189">
        <v>1</v>
      </c>
      <c r="DQ189">
        <v>1</v>
      </c>
      <c r="DU189">
        <v>1005</v>
      </c>
      <c r="DV189" t="s">
        <v>26</v>
      </c>
      <c r="DW189" t="s">
        <v>26</v>
      </c>
      <c r="DX189">
        <v>100</v>
      </c>
      <c r="EE189">
        <v>33645457</v>
      </c>
      <c r="EF189">
        <v>1</v>
      </c>
      <c r="EG189" t="s">
        <v>20</v>
      </c>
      <c r="EH189">
        <v>0</v>
      </c>
      <c r="EI189" t="s">
        <v>3</v>
      </c>
      <c r="EJ189">
        <v>4</v>
      </c>
      <c r="EK189">
        <v>0</v>
      </c>
      <c r="EL189" t="s">
        <v>21</v>
      </c>
      <c r="EM189" t="s">
        <v>22</v>
      </c>
      <c r="EO189" t="s">
        <v>3</v>
      </c>
      <c r="EQ189">
        <v>0</v>
      </c>
      <c r="ER189">
        <v>21.96</v>
      </c>
      <c r="ES189">
        <v>0</v>
      </c>
      <c r="ET189">
        <v>0</v>
      </c>
      <c r="EU189">
        <v>0</v>
      </c>
      <c r="EV189">
        <v>21.96</v>
      </c>
      <c r="EW189">
        <v>0.14000000000000001</v>
      </c>
      <c r="EX189">
        <v>0</v>
      </c>
      <c r="EY189">
        <v>0</v>
      </c>
      <c r="FQ189">
        <v>0</v>
      </c>
      <c r="FR189">
        <f>ROUND(IF(AND(BH189=3,BI189=3),P189,0),2)</f>
        <v>0</v>
      </c>
      <c r="FS189">
        <v>0</v>
      </c>
      <c r="FX189">
        <v>70</v>
      </c>
      <c r="FY189">
        <v>10</v>
      </c>
      <c r="GA189" t="s">
        <v>3</v>
      </c>
      <c r="GD189">
        <v>0</v>
      </c>
      <c r="GF189">
        <v>-994846734</v>
      </c>
      <c r="GG189">
        <v>2</v>
      </c>
      <c r="GH189">
        <v>1</v>
      </c>
      <c r="GI189">
        <v>-2</v>
      </c>
      <c r="GJ189">
        <v>0</v>
      </c>
      <c r="GK189">
        <f>ROUND(R189*(R12)/100,2)</f>
        <v>0</v>
      </c>
      <c r="GL189">
        <f>ROUND(IF(AND(BH189=3,BI189=3,FS189&lt;&gt;0),P189,0),2)</f>
        <v>0</v>
      </c>
      <c r="GM189">
        <f>ROUND(O189+X189+Y189+GK189,2)+GX189</f>
        <v>624.54999999999995</v>
      </c>
      <c r="GN189">
        <f>IF(OR(BI189=0,BI189=1),ROUND(O189+X189+Y189+GK189,2),0)</f>
        <v>0</v>
      </c>
      <c r="GO189">
        <f>IF(BI189=2,ROUND(O189+X189+Y189+GK189,2),0)</f>
        <v>0</v>
      </c>
      <c r="GP189">
        <f>IF(BI189=4,ROUND(O189+X189+Y189+GK189,2)+GX189,0)</f>
        <v>624.54999999999995</v>
      </c>
      <c r="GR189">
        <v>0</v>
      </c>
      <c r="GS189">
        <v>3</v>
      </c>
      <c r="GT189">
        <v>0</v>
      </c>
      <c r="GU189" t="s">
        <v>3</v>
      </c>
      <c r="GV189">
        <f>ROUND(GT189,2)</f>
        <v>0</v>
      </c>
      <c r="GW189">
        <v>1</v>
      </c>
      <c r="GX189">
        <f>ROUND(GV189*GW189*I189,2)</f>
        <v>0</v>
      </c>
      <c r="HA189">
        <v>0</v>
      </c>
      <c r="HB189">
        <v>0</v>
      </c>
      <c r="IK189">
        <v>0</v>
      </c>
    </row>
    <row r="191" spans="1:245" x14ac:dyDescent="0.2">
      <c r="A191" s="2">
        <v>51</v>
      </c>
      <c r="B191" s="2">
        <f>B182</f>
        <v>1</v>
      </c>
      <c r="C191" s="2">
        <f>A182</f>
        <v>4</v>
      </c>
      <c r="D191" s="2">
        <f>ROW(A182)</f>
        <v>182</v>
      </c>
      <c r="E191" s="2"/>
      <c r="F191" s="2" t="str">
        <f>IF(F182&lt;&gt;"",F182,"")</f>
        <v>Новый раздел</v>
      </c>
      <c r="G191" s="2" t="str">
        <f>IF(G182&lt;&gt;"",G182,"")</f>
        <v>Август</v>
      </c>
      <c r="H191" s="2">
        <v>0</v>
      </c>
      <c r="I191" s="2"/>
      <c r="J191" s="2"/>
      <c r="K191" s="2"/>
      <c r="L191" s="2"/>
      <c r="M191" s="2"/>
      <c r="N191" s="2"/>
      <c r="O191" s="2">
        <f t="shared" ref="O191:T191" si="125">ROUND(AB191,2)</f>
        <v>3544.21</v>
      </c>
      <c r="P191" s="2">
        <f t="shared" si="125"/>
        <v>94.44</v>
      </c>
      <c r="Q191" s="2">
        <f t="shared" si="125"/>
        <v>1589.18</v>
      </c>
      <c r="R191" s="2">
        <f t="shared" si="125"/>
        <v>346.55</v>
      </c>
      <c r="S191" s="2">
        <f t="shared" si="125"/>
        <v>1860.59</v>
      </c>
      <c r="T191" s="2">
        <f t="shared" si="125"/>
        <v>0</v>
      </c>
      <c r="U191" s="2">
        <f>AH191</f>
        <v>12.417999999999999</v>
      </c>
      <c r="V191" s="2">
        <f>AI191</f>
        <v>0</v>
      </c>
      <c r="W191" s="2">
        <f>ROUND(AJ191,2)</f>
        <v>0</v>
      </c>
      <c r="X191" s="2">
        <f>ROUND(AK191,2)</f>
        <v>1302.4100000000001</v>
      </c>
      <c r="Y191" s="2">
        <f>ROUND(AL191,2)</f>
        <v>186.06</v>
      </c>
      <c r="Z191" s="2"/>
      <c r="AA191" s="2"/>
      <c r="AB191" s="2">
        <f>ROUND(SUMIF(AA186:AA189,"=35064013",O186:O189),2)</f>
        <v>3544.21</v>
      </c>
      <c r="AC191" s="2">
        <f>ROUND(SUMIF(AA186:AA189,"=35064013",P186:P189),2)</f>
        <v>94.44</v>
      </c>
      <c r="AD191" s="2">
        <f>ROUND(SUMIF(AA186:AA189,"=35064013",Q186:Q189),2)</f>
        <v>1589.18</v>
      </c>
      <c r="AE191" s="2">
        <f>ROUND(SUMIF(AA186:AA189,"=35064013",R186:R189),2)</f>
        <v>346.55</v>
      </c>
      <c r="AF191" s="2">
        <f>ROUND(SUMIF(AA186:AA189,"=35064013",S186:S189),2)</f>
        <v>1860.59</v>
      </c>
      <c r="AG191" s="2">
        <f>ROUND(SUMIF(AA186:AA189,"=35064013",T186:T189),2)</f>
        <v>0</v>
      </c>
      <c r="AH191" s="2">
        <f>SUMIF(AA186:AA189,"=35064013",U186:U189)</f>
        <v>12.417999999999999</v>
      </c>
      <c r="AI191" s="2">
        <f>SUMIF(AA186:AA189,"=35064013",V186:V189)</f>
        <v>0</v>
      </c>
      <c r="AJ191" s="2">
        <f>ROUND(SUMIF(AA186:AA189,"=35064013",W186:W189),2)</f>
        <v>0</v>
      </c>
      <c r="AK191" s="2">
        <f>ROUND(SUMIF(AA186:AA189,"=35064013",X186:X189),2)</f>
        <v>1302.4100000000001</v>
      </c>
      <c r="AL191" s="2">
        <f>ROUND(SUMIF(AA186:AA189,"=35064013",Y186:Y189),2)</f>
        <v>186.06</v>
      </c>
      <c r="AM191" s="2"/>
      <c r="AN191" s="2"/>
      <c r="AO191" s="2">
        <f t="shared" ref="AO191:BC191" si="126">ROUND(BX191,2)</f>
        <v>0</v>
      </c>
      <c r="AP191" s="2">
        <f t="shared" si="126"/>
        <v>0</v>
      </c>
      <c r="AQ191" s="2">
        <f t="shared" si="126"/>
        <v>0</v>
      </c>
      <c r="AR191" s="2">
        <f t="shared" si="126"/>
        <v>5406.96</v>
      </c>
      <c r="AS191" s="2">
        <f t="shared" si="126"/>
        <v>0</v>
      </c>
      <c r="AT191" s="2">
        <f t="shared" si="126"/>
        <v>0</v>
      </c>
      <c r="AU191" s="2">
        <f t="shared" si="126"/>
        <v>5406.96</v>
      </c>
      <c r="AV191" s="2">
        <f t="shared" si="126"/>
        <v>94.44</v>
      </c>
      <c r="AW191" s="2">
        <f t="shared" si="126"/>
        <v>94.44</v>
      </c>
      <c r="AX191" s="2">
        <f t="shared" si="126"/>
        <v>0</v>
      </c>
      <c r="AY191" s="2">
        <f t="shared" si="126"/>
        <v>94.44</v>
      </c>
      <c r="AZ191" s="2">
        <f t="shared" si="126"/>
        <v>0</v>
      </c>
      <c r="BA191" s="2">
        <f t="shared" si="126"/>
        <v>0</v>
      </c>
      <c r="BB191" s="2">
        <f t="shared" si="126"/>
        <v>0</v>
      </c>
      <c r="BC191" s="2">
        <f t="shared" si="126"/>
        <v>0</v>
      </c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>
        <f>ROUND(SUMIF(AA186:AA189,"=35064013",FQ186:FQ189),2)</f>
        <v>0</v>
      </c>
      <c r="BY191" s="2">
        <f>ROUND(SUMIF(AA186:AA189,"=35064013",FR186:FR189),2)</f>
        <v>0</v>
      </c>
      <c r="BZ191" s="2">
        <f>ROUND(SUMIF(AA186:AA189,"=35064013",GL186:GL189),2)</f>
        <v>0</v>
      </c>
      <c r="CA191" s="2">
        <f>ROUND(SUMIF(AA186:AA189,"=35064013",GM186:GM189),2)</f>
        <v>5406.96</v>
      </c>
      <c r="CB191" s="2">
        <f>ROUND(SUMIF(AA186:AA189,"=35064013",GN186:GN189),2)</f>
        <v>0</v>
      </c>
      <c r="CC191" s="2">
        <f>ROUND(SUMIF(AA186:AA189,"=35064013",GO186:GO189),2)</f>
        <v>0</v>
      </c>
      <c r="CD191" s="2">
        <f>ROUND(SUMIF(AA186:AA189,"=35064013",GP186:GP189),2)</f>
        <v>5406.96</v>
      </c>
      <c r="CE191" s="2">
        <f>AC191-BX191</f>
        <v>94.44</v>
      </c>
      <c r="CF191" s="2">
        <f>AC191-BY191</f>
        <v>94.44</v>
      </c>
      <c r="CG191" s="2">
        <f>BX191-BZ191</f>
        <v>0</v>
      </c>
      <c r="CH191" s="2">
        <f>AC191-BX191-BY191+BZ191</f>
        <v>94.44</v>
      </c>
      <c r="CI191" s="2">
        <f>BY191-BZ191</f>
        <v>0</v>
      </c>
      <c r="CJ191" s="2">
        <f>ROUND(SUMIF(AA186:AA189,"=35064013",GX186:GX189),2)</f>
        <v>0</v>
      </c>
      <c r="CK191" s="2">
        <f>ROUND(SUMIF(AA186:AA189,"=35064013",GY186:GY189),2)</f>
        <v>0</v>
      </c>
      <c r="CL191" s="2">
        <f>ROUND(SUMIF(AA186:AA189,"=35064013",GZ186:GZ189),2)</f>
        <v>0</v>
      </c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>
        <v>0</v>
      </c>
    </row>
    <row r="193" spans="1:23" x14ac:dyDescent="0.2">
      <c r="A193" s="4">
        <v>50</v>
      </c>
      <c r="B193" s="4">
        <v>0</v>
      </c>
      <c r="C193" s="4">
        <v>0</v>
      </c>
      <c r="D193" s="4">
        <v>1</v>
      </c>
      <c r="E193" s="4">
        <v>201</v>
      </c>
      <c r="F193" s="4">
        <f>ROUND(Source!O191,O193)</f>
        <v>3544.21</v>
      </c>
      <c r="G193" s="4" t="s">
        <v>55</v>
      </c>
      <c r="H193" s="4" t="s">
        <v>56</v>
      </c>
      <c r="I193" s="4"/>
      <c r="J193" s="4"/>
      <c r="K193" s="4">
        <v>201</v>
      </c>
      <c r="L193" s="4">
        <v>1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0</v>
      </c>
      <c r="C194" s="4">
        <v>0</v>
      </c>
      <c r="D194" s="4">
        <v>1</v>
      </c>
      <c r="E194" s="4">
        <v>202</v>
      </c>
      <c r="F194" s="4">
        <f>ROUND(Source!P191,O194)</f>
        <v>94.44</v>
      </c>
      <c r="G194" s="4" t="s">
        <v>57</v>
      </c>
      <c r="H194" s="4" t="s">
        <v>58</v>
      </c>
      <c r="I194" s="4"/>
      <c r="J194" s="4"/>
      <c r="K194" s="4">
        <v>202</v>
      </c>
      <c r="L194" s="4">
        <v>2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0</v>
      </c>
      <c r="C195" s="4">
        <v>0</v>
      </c>
      <c r="D195" s="4">
        <v>1</v>
      </c>
      <c r="E195" s="4">
        <v>222</v>
      </c>
      <c r="F195" s="4">
        <f>ROUND(Source!AO191,O195)</f>
        <v>0</v>
      </c>
      <c r="G195" s="4" t="s">
        <v>59</v>
      </c>
      <c r="H195" s="4" t="s">
        <v>60</v>
      </c>
      <c r="I195" s="4"/>
      <c r="J195" s="4"/>
      <c r="K195" s="4">
        <v>222</v>
      </c>
      <c r="L195" s="4">
        <v>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1</v>
      </c>
      <c r="E196" s="4">
        <v>225</v>
      </c>
      <c r="F196" s="4">
        <f>ROUND(Source!AV191,O196)</f>
        <v>94.44</v>
      </c>
      <c r="G196" s="4" t="s">
        <v>61</v>
      </c>
      <c r="H196" s="4" t="s">
        <v>62</v>
      </c>
      <c r="I196" s="4"/>
      <c r="J196" s="4"/>
      <c r="K196" s="4">
        <v>225</v>
      </c>
      <c r="L196" s="4">
        <v>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0</v>
      </c>
      <c r="C197" s="4">
        <v>0</v>
      </c>
      <c r="D197" s="4">
        <v>1</v>
      </c>
      <c r="E197" s="4">
        <v>226</v>
      </c>
      <c r="F197" s="4">
        <f>ROUND(Source!AW191,O197)</f>
        <v>94.44</v>
      </c>
      <c r="G197" s="4" t="s">
        <v>63</v>
      </c>
      <c r="H197" s="4" t="s">
        <v>64</v>
      </c>
      <c r="I197" s="4"/>
      <c r="J197" s="4"/>
      <c r="K197" s="4">
        <v>226</v>
      </c>
      <c r="L197" s="4">
        <v>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0</v>
      </c>
      <c r="C198" s="4">
        <v>0</v>
      </c>
      <c r="D198" s="4">
        <v>1</v>
      </c>
      <c r="E198" s="4">
        <v>227</v>
      </c>
      <c r="F198" s="4">
        <f>ROUND(Source!AX191,O198)</f>
        <v>0</v>
      </c>
      <c r="G198" s="4" t="s">
        <v>65</v>
      </c>
      <c r="H198" s="4" t="s">
        <v>66</v>
      </c>
      <c r="I198" s="4"/>
      <c r="J198" s="4"/>
      <c r="K198" s="4">
        <v>227</v>
      </c>
      <c r="L198" s="4">
        <v>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1</v>
      </c>
      <c r="E199" s="4">
        <v>228</v>
      </c>
      <c r="F199" s="4">
        <f>ROUND(Source!AY191,O199)</f>
        <v>94.44</v>
      </c>
      <c r="G199" s="4" t="s">
        <v>67</v>
      </c>
      <c r="H199" s="4" t="s">
        <v>68</v>
      </c>
      <c r="I199" s="4"/>
      <c r="J199" s="4"/>
      <c r="K199" s="4">
        <v>228</v>
      </c>
      <c r="L199" s="4">
        <v>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0</v>
      </c>
      <c r="C200" s="4">
        <v>0</v>
      </c>
      <c r="D200" s="4">
        <v>1</v>
      </c>
      <c r="E200" s="4">
        <v>216</v>
      </c>
      <c r="F200" s="4">
        <f>ROUND(Source!AP191,O200)</f>
        <v>0</v>
      </c>
      <c r="G200" s="4" t="s">
        <v>69</v>
      </c>
      <c r="H200" s="4" t="s">
        <v>70</v>
      </c>
      <c r="I200" s="4"/>
      <c r="J200" s="4"/>
      <c r="K200" s="4">
        <v>216</v>
      </c>
      <c r="L200" s="4">
        <v>8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1</v>
      </c>
      <c r="E201" s="4">
        <v>223</v>
      </c>
      <c r="F201" s="4">
        <f>ROUND(Source!AQ191,O201)</f>
        <v>0</v>
      </c>
      <c r="G201" s="4" t="s">
        <v>71</v>
      </c>
      <c r="H201" s="4" t="s">
        <v>72</v>
      </c>
      <c r="I201" s="4"/>
      <c r="J201" s="4"/>
      <c r="K201" s="4">
        <v>223</v>
      </c>
      <c r="L201" s="4">
        <v>9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0</v>
      </c>
      <c r="C202" s="4">
        <v>0</v>
      </c>
      <c r="D202" s="4">
        <v>1</v>
      </c>
      <c r="E202" s="4">
        <v>229</v>
      </c>
      <c r="F202" s="4">
        <f>ROUND(Source!AZ191,O202)</f>
        <v>0</v>
      </c>
      <c r="G202" s="4" t="s">
        <v>73</v>
      </c>
      <c r="H202" s="4" t="s">
        <v>74</v>
      </c>
      <c r="I202" s="4"/>
      <c r="J202" s="4"/>
      <c r="K202" s="4">
        <v>229</v>
      </c>
      <c r="L202" s="4">
        <v>10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0</v>
      </c>
      <c r="C203" s="4">
        <v>0</v>
      </c>
      <c r="D203" s="4">
        <v>1</v>
      </c>
      <c r="E203" s="4">
        <v>203</v>
      </c>
      <c r="F203" s="4">
        <f>ROUND(Source!Q191,O203)</f>
        <v>1589.18</v>
      </c>
      <c r="G203" s="4" t="s">
        <v>75</v>
      </c>
      <c r="H203" s="4" t="s">
        <v>76</v>
      </c>
      <c r="I203" s="4"/>
      <c r="J203" s="4"/>
      <c r="K203" s="4">
        <v>203</v>
      </c>
      <c r="L203" s="4">
        <v>11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3" x14ac:dyDescent="0.2">
      <c r="A204" s="4">
        <v>50</v>
      </c>
      <c r="B204" s="4">
        <v>0</v>
      </c>
      <c r="C204" s="4">
        <v>0</v>
      </c>
      <c r="D204" s="4">
        <v>1</v>
      </c>
      <c r="E204" s="4">
        <v>231</v>
      </c>
      <c r="F204" s="4">
        <f>ROUND(Source!BB191,O204)</f>
        <v>0</v>
      </c>
      <c r="G204" s="4" t="s">
        <v>77</v>
      </c>
      <c r="H204" s="4" t="s">
        <v>78</v>
      </c>
      <c r="I204" s="4"/>
      <c r="J204" s="4"/>
      <c r="K204" s="4">
        <v>231</v>
      </c>
      <c r="L204" s="4">
        <v>12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3" x14ac:dyDescent="0.2">
      <c r="A205" s="4">
        <v>50</v>
      </c>
      <c r="B205" s="4">
        <v>0</v>
      </c>
      <c r="C205" s="4">
        <v>0</v>
      </c>
      <c r="D205" s="4">
        <v>1</v>
      </c>
      <c r="E205" s="4">
        <v>204</v>
      </c>
      <c r="F205" s="4">
        <f>ROUND(Source!R191,O205)</f>
        <v>346.55</v>
      </c>
      <c r="G205" s="4" t="s">
        <v>79</v>
      </c>
      <c r="H205" s="4" t="s">
        <v>80</v>
      </c>
      <c r="I205" s="4"/>
      <c r="J205" s="4"/>
      <c r="K205" s="4">
        <v>204</v>
      </c>
      <c r="L205" s="4">
        <v>13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3" x14ac:dyDescent="0.2">
      <c r="A206" s="4">
        <v>50</v>
      </c>
      <c r="B206" s="4">
        <v>0</v>
      </c>
      <c r="C206" s="4">
        <v>0</v>
      </c>
      <c r="D206" s="4">
        <v>1</v>
      </c>
      <c r="E206" s="4">
        <v>205</v>
      </c>
      <c r="F206" s="4">
        <f>ROUND(Source!S191,O206)</f>
        <v>1860.59</v>
      </c>
      <c r="G206" s="4" t="s">
        <v>81</v>
      </c>
      <c r="H206" s="4" t="s">
        <v>82</v>
      </c>
      <c r="I206" s="4"/>
      <c r="J206" s="4"/>
      <c r="K206" s="4">
        <v>205</v>
      </c>
      <c r="L206" s="4">
        <v>14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3" x14ac:dyDescent="0.2">
      <c r="A207" s="4">
        <v>50</v>
      </c>
      <c r="B207" s="4">
        <v>0</v>
      </c>
      <c r="C207" s="4">
        <v>0</v>
      </c>
      <c r="D207" s="4">
        <v>1</v>
      </c>
      <c r="E207" s="4">
        <v>232</v>
      </c>
      <c r="F207" s="4">
        <f>ROUND(Source!BC191,O207)</f>
        <v>0</v>
      </c>
      <c r="G207" s="4" t="s">
        <v>83</v>
      </c>
      <c r="H207" s="4" t="s">
        <v>84</v>
      </c>
      <c r="I207" s="4"/>
      <c r="J207" s="4"/>
      <c r="K207" s="4">
        <v>232</v>
      </c>
      <c r="L207" s="4">
        <v>15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3" x14ac:dyDescent="0.2">
      <c r="A208" s="4">
        <v>50</v>
      </c>
      <c r="B208" s="4">
        <v>0</v>
      </c>
      <c r="C208" s="4">
        <v>0</v>
      </c>
      <c r="D208" s="4">
        <v>1</v>
      </c>
      <c r="E208" s="4">
        <v>214</v>
      </c>
      <c r="F208" s="4">
        <f>ROUND(Source!AS191,O208)</f>
        <v>0</v>
      </c>
      <c r="G208" s="4" t="s">
        <v>85</v>
      </c>
      <c r="H208" s="4" t="s">
        <v>86</v>
      </c>
      <c r="I208" s="4"/>
      <c r="J208" s="4"/>
      <c r="K208" s="4">
        <v>214</v>
      </c>
      <c r="L208" s="4">
        <v>16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215</v>
      </c>
      <c r="F209" s="4">
        <f>ROUND(Source!AT191,O209)</f>
        <v>0</v>
      </c>
      <c r="G209" s="4" t="s">
        <v>87</v>
      </c>
      <c r="H209" s="4" t="s">
        <v>88</v>
      </c>
      <c r="I209" s="4"/>
      <c r="J209" s="4"/>
      <c r="K209" s="4">
        <v>215</v>
      </c>
      <c r="L209" s="4">
        <v>17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217</v>
      </c>
      <c r="F210" s="4">
        <f>ROUND(Source!AU191,O210)</f>
        <v>5406.96</v>
      </c>
      <c r="G210" s="4" t="s">
        <v>89</v>
      </c>
      <c r="H210" s="4" t="s">
        <v>90</v>
      </c>
      <c r="I210" s="4"/>
      <c r="J210" s="4"/>
      <c r="K210" s="4">
        <v>217</v>
      </c>
      <c r="L210" s="4">
        <v>18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45" x14ac:dyDescent="0.2">
      <c r="A211" s="4">
        <v>50</v>
      </c>
      <c r="B211" s="4">
        <v>0</v>
      </c>
      <c r="C211" s="4">
        <v>0</v>
      </c>
      <c r="D211" s="4">
        <v>1</v>
      </c>
      <c r="E211" s="4">
        <v>230</v>
      </c>
      <c r="F211" s="4">
        <f>ROUND(Source!BA191,O211)</f>
        <v>0</v>
      </c>
      <c r="G211" s="4" t="s">
        <v>91</v>
      </c>
      <c r="H211" s="4" t="s">
        <v>92</v>
      </c>
      <c r="I211" s="4"/>
      <c r="J211" s="4"/>
      <c r="K211" s="4">
        <v>230</v>
      </c>
      <c r="L211" s="4">
        <v>19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45" x14ac:dyDescent="0.2">
      <c r="A212" s="4">
        <v>50</v>
      </c>
      <c r="B212" s="4">
        <v>0</v>
      </c>
      <c r="C212" s="4">
        <v>0</v>
      </c>
      <c r="D212" s="4">
        <v>1</v>
      </c>
      <c r="E212" s="4">
        <v>206</v>
      </c>
      <c r="F212" s="4">
        <f>ROUND(Source!T191,O212)</f>
        <v>0</v>
      </c>
      <c r="G212" s="4" t="s">
        <v>93</v>
      </c>
      <c r="H212" s="4" t="s">
        <v>94</v>
      </c>
      <c r="I212" s="4"/>
      <c r="J212" s="4"/>
      <c r="K212" s="4">
        <v>206</v>
      </c>
      <c r="L212" s="4">
        <v>20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45" x14ac:dyDescent="0.2">
      <c r="A213" s="4">
        <v>50</v>
      </c>
      <c r="B213" s="4">
        <v>0</v>
      </c>
      <c r="C213" s="4">
        <v>0</v>
      </c>
      <c r="D213" s="4">
        <v>1</v>
      </c>
      <c r="E213" s="4">
        <v>207</v>
      </c>
      <c r="F213" s="4">
        <f>Source!U191</f>
        <v>12.417999999999999</v>
      </c>
      <c r="G213" s="4" t="s">
        <v>95</v>
      </c>
      <c r="H213" s="4" t="s">
        <v>96</v>
      </c>
      <c r="I213" s="4"/>
      <c r="J213" s="4"/>
      <c r="K213" s="4">
        <v>207</v>
      </c>
      <c r="L213" s="4">
        <v>21</v>
      </c>
      <c r="M213" s="4">
        <v>3</v>
      </c>
      <c r="N213" s="4" t="s">
        <v>3</v>
      </c>
      <c r="O213" s="4">
        <v>-1</v>
      </c>
      <c r="P213" s="4"/>
      <c r="Q213" s="4"/>
      <c r="R213" s="4"/>
      <c r="S213" s="4"/>
      <c r="T213" s="4"/>
      <c r="U213" s="4"/>
      <c r="V213" s="4"/>
      <c r="W213" s="4"/>
    </row>
    <row r="214" spans="1:245" x14ac:dyDescent="0.2">
      <c r="A214" s="4">
        <v>50</v>
      </c>
      <c r="B214" s="4">
        <v>0</v>
      </c>
      <c r="C214" s="4">
        <v>0</v>
      </c>
      <c r="D214" s="4">
        <v>1</v>
      </c>
      <c r="E214" s="4">
        <v>208</v>
      </c>
      <c r="F214" s="4">
        <f>Source!V191</f>
        <v>0</v>
      </c>
      <c r="G214" s="4" t="s">
        <v>97</v>
      </c>
      <c r="H214" s="4" t="s">
        <v>98</v>
      </c>
      <c r="I214" s="4"/>
      <c r="J214" s="4"/>
      <c r="K214" s="4">
        <v>208</v>
      </c>
      <c r="L214" s="4">
        <v>22</v>
      </c>
      <c r="M214" s="4">
        <v>3</v>
      </c>
      <c r="N214" s="4" t="s">
        <v>3</v>
      </c>
      <c r="O214" s="4">
        <v>-1</v>
      </c>
      <c r="P214" s="4"/>
      <c r="Q214" s="4"/>
      <c r="R214" s="4"/>
      <c r="S214" s="4"/>
      <c r="T214" s="4"/>
      <c r="U214" s="4"/>
      <c r="V214" s="4"/>
      <c r="W214" s="4"/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209</v>
      </c>
      <c r="F215" s="4">
        <f>ROUND(Source!W191,O215)</f>
        <v>0</v>
      </c>
      <c r="G215" s="4" t="s">
        <v>99</v>
      </c>
      <c r="H215" s="4" t="s">
        <v>100</v>
      </c>
      <c r="I215" s="4"/>
      <c r="J215" s="4"/>
      <c r="K215" s="4">
        <v>209</v>
      </c>
      <c r="L215" s="4">
        <v>23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45" x14ac:dyDescent="0.2">
      <c r="A216" s="4">
        <v>50</v>
      </c>
      <c r="B216" s="4">
        <v>0</v>
      </c>
      <c r="C216" s="4">
        <v>0</v>
      </c>
      <c r="D216" s="4">
        <v>1</v>
      </c>
      <c r="E216" s="4">
        <v>210</v>
      </c>
      <c r="F216" s="4">
        <f>ROUND(Source!X191,O216)</f>
        <v>1302.4100000000001</v>
      </c>
      <c r="G216" s="4" t="s">
        <v>101</v>
      </c>
      <c r="H216" s="4" t="s">
        <v>102</v>
      </c>
      <c r="I216" s="4"/>
      <c r="J216" s="4"/>
      <c r="K216" s="4">
        <v>210</v>
      </c>
      <c r="L216" s="4">
        <v>24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211</v>
      </c>
      <c r="F217" s="4">
        <f>ROUND(Source!Y191,O217)</f>
        <v>186.06</v>
      </c>
      <c r="G217" s="4" t="s">
        <v>103</v>
      </c>
      <c r="H217" s="4" t="s">
        <v>104</v>
      </c>
      <c r="I217" s="4"/>
      <c r="J217" s="4"/>
      <c r="K217" s="4">
        <v>211</v>
      </c>
      <c r="L217" s="4">
        <v>25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224</v>
      </c>
      <c r="F218" s="4">
        <f>ROUND(Source!AR191,O218)</f>
        <v>5406.96</v>
      </c>
      <c r="G218" s="4" t="s">
        <v>105</v>
      </c>
      <c r="H218" s="4" t="s">
        <v>106</v>
      </c>
      <c r="I218" s="4"/>
      <c r="J218" s="4"/>
      <c r="K218" s="4">
        <v>224</v>
      </c>
      <c r="L218" s="4">
        <v>26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20" spans="1:245" x14ac:dyDescent="0.2">
      <c r="A220" s="1">
        <v>4</v>
      </c>
      <c r="B220" s="1">
        <v>1</v>
      </c>
      <c r="C220" s="1"/>
      <c r="D220" s="1">
        <f>ROW(A228)</f>
        <v>228</v>
      </c>
      <c r="E220" s="1"/>
      <c r="F220" s="1" t="s">
        <v>12</v>
      </c>
      <c r="G220" s="1" t="s">
        <v>144</v>
      </c>
      <c r="H220" s="1" t="s">
        <v>3</v>
      </c>
      <c r="I220" s="1">
        <v>0</v>
      </c>
      <c r="J220" s="1"/>
      <c r="K220" s="1">
        <v>-1</v>
      </c>
      <c r="L220" s="1"/>
      <c r="M220" s="1"/>
      <c r="N220" s="1"/>
      <c r="O220" s="1"/>
      <c r="P220" s="1"/>
      <c r="Q220" s="1"/>
      <c r="R220" s="1"/>
      <c r="S220" s="1"/>
      <c r="T220" s="1"/>
      <c r="U220" s="1" t="s">
        <v>3</v>
      </c>
      <c r="V220" s="1">
        <v>0</v>
      </c>
      <c r="W220" s="1"/>
      <c r="X220" s="1"/>
      <c r="Y220" s="1"/>
      <c r="Z220" s="1"/>
      <c r="AA220" s="1"/>
      <c r="AB220" s="1" t="s">
        <v>3</v>
      </c>
      <c r="AC220" s="1" t="s">
        <v>3</v>
      </c>
      <c r="AD220" s="1" t="s">
        <v>3</v>
      </c>
      <c r="AE220" s="1" t="s">
        <v>3</v>
      </c>
      <c r="AF220" s="1" t="s">
        <v>3</v>
      </c>
      <c r="AG220" s="1" t="s">
        <v>3</v>
      </c>
      <c r="AH220" s="1"/>
      <c r="AI220" s="1"/>
      <c r="AJ220" s="1"/>
      <c r="AK220" s="1"/>
      <c r="AL220" s="1"/>
      <c r="AM220" s="1"/>
      <c r="AN220" s="1"/>
      <c r="AO220" s="1"/>
      <c r="AP220" s="1" t="s">
        <v>3</v>
      </c>
      <c r="AQ220" s="1" t="s">
        <v>3</v>
      </c>
      <c r="AR220" s="1" t="s">
        <v>3</v>
      </c>
      <c r="AS220" s="1"/>
      <c r="AT220" s="1"/>
      <c r="AU220" s="1"/>
      <c r="AV220" s="1"/>
      <c r="AW220" s="1"/>
      <c r="AX220" s="1"/>
      <c r="AY220" s="1"/>
      <c r="AZ220" s="1" t="s">
        <v>3</v>
      </c>
      <c r="BA220" s="1"/>
      <c r="BB220" s="1" t="s">
        <v>3</v>
      </c>
      <c r="BC220" s="1" t="s">
        <v>3</v>
      </c>
      <c r="BD220" s="1" t="s">
        <v>3</v>
      </c>
      <c r="BE220" s="1" t="s">
        <v>3</v>
      </c>
      <c r="BF220" s="1" t="s">
        <v>3</v>
      </c>
      <c r="BG220" s="1" t="s">
        <v>3</v>
      </c>
      <c r="BH220" s="1" t="s">
        <v>3</v>
      </c>
      <c r="BI220" s="1" t="s">
        <v>3</v>
      </c>
      <c r="BJ220" s="1" t="s">
        <v>3</v>
      </c>
      <c r="BK220" s="1" t="s">
        <v>3</v>
      </c>
      <c r="BL220" s="1" t="s">
        <v>3</v>
      </c>
      <c r="BM220" s="1" t="s">
        <v>3</v>
      </c>
      <c r="BN220" s="1" t="s">
        <v>3</v>
      </c>
      <c r="BO220" s="1" t="s">
        <v>3</v>
      </c>
      <c r="BP220" s="1" t="s">
        <v>3</v>
      </c>
      <c r="BQ220" s="1"/>
      <c r="BR220" s="1"/>
      <c r="BS220" s="1"/>
      <c r="BT220" s="1"/>
      <c r="BU220" s="1"/>
      <c r="BV220" s="1"/>
      <c r="BW220" s="1"/>
      <c r="BX220" s="1">
        <v>0</v>
      </c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>
        <v>0</v>
      </c>
    </row>
    <row r="222" spans="1:245" x14ac:dyDescent="0.2">
      <c r="A222" s="2">
        <v>52</v>
      </c>
      <c r="B222" s="2">
        <f t="shared" ref="B222:G222" si="127">B228</f>
        <v>1</v>
      </c>
      <c r="C222" s="2">
        <f t="shared" si="127"/>
        <v>4</v>
      </c>
      <c r="D222" s="2">
        <f t="shared" si="127"/>
        <v>220</v>
      </c>
      <c r="E222" s="2">
        <f t="shared" si="127"/>
        <v>0</v>
      </c>
      <c r="F222" s="2" t="str">
        <f t="shared" si="127"/>
        <v>Новый раздел</v>
      </c>
      <c r="G222" s="2" t="str">
        <f t="shared" si="127"/>
        <v>Сентябрь</v>
      </c>
      <c r="H222" s="2"/>
      <c r="I222" s="2"/>
      <c r="J222" s="2"/>
      <c r="K222" s="2"/>
      <c r="L222" s="2"/>
      <c r="M222" s="2"/>
      <c r="N222" s="2"/>
      <c r="O222" s="2">
        <f t="shared" ref="O222:AT222" si="128">O228</f>
        <v>2727.39</v>
      </c>
      <c r="P222" s="2">
        <f t="shared" si="128"/>
        <v>94.44</v>
      </c>
      <c r="Q222" s="2">
        <f t="shared" si="128"/>
        <v>1589.18</v>
      </c>
      <c r="R222" s="2">
        <f t="shared" si="128"/>
        <v>346.55</v>
      </c>
      <c r="S222" s="2">
        <f t="shared" si="128"/>
        <v>1043.77</v>
      </c>
      <c r="T222" s="2">
        <f t="shared" si="128"/>
        <v>0</v>
      </c>
      <c r="U222" s="2">
        <f t="shared" si="128"/>
        <v>7.2100000000000009</v>
      </c>
      <c r="V222" s="2">
        <f t="shared" si="128"/>
        <v>0</v>
      </c>
      <c r="W222" s="2">
        <f t="shared" si="128"/>
        <v>0</v>
      </c>
      <c r="X222" s="2">
        <f t="shared" si="128"/>
        <v>730.64</v>
      </c>
      <c r="Y222" s="2">
        <f t="shared" si="128"/>
        <v>104.38</v>
      </c>
      <c r="Z222" s="2">
        <f t="shared" si="128"/>
        <v>0</v>
      </c>
      <c r="AA222" s="2">
        <f t="shared" si="128"/>
        <v>0</v>
      </c>
      <c r="AB222" s="2">
        <f t="shared" si="128"/>
        <v>2727.39</v>
      </c>
      <c r="AC222" s="2">
        <f t="shared" si="128"/>
        <v>94.44</v>
      </c>
      <c r="AD222" s="2">
        <f t="shared" si="128"/>
        <v>1589.18</v>
      </c>
      <c r="AE222" s="2">
        <f t="shared" si="128"/>
        <v>346.55</v>
      </c>
      <c r="AF222" s="2">
        <f t="shared" si="128"/>
        <v>1043.77</v>
      </c>
      <c r="AG222" s="2">
        <f t="shared" si="128"/>
        <v>0</v>
      </c>
      <c r="AH222" s="2">
        <f t="shared" si="128"/>
        <v>7.2100000000000009</v>
      </c>
      <c r="AI222" s="2">
        <f t="shared" si="128"/>
        <v>0</v>
      </c>
      <c r="AJ222" s="2">
        <f t="shared" si="128"/>
        <v>0</v>
      </c>
      <c r="AK222" s="2">
        <f t="shared" si="128"/>
        <v>730.64</v>
      </c>
      <c r="AL222" s="2">
        <f t="shared" si="128"/>
        <v>104.38</v>
      </c>
      <c r="AM222" s="2">
        <f t="shared" si="128"/>
        <v>0</v>
      </c>
      <c r="AN222" s="2">
        <f t="shared" si="128"/>
        <v>0</v>
      </c>
      <c r="AO222" s="2">
        <f t="shared" si="128"/>
        <v>0</v>
      </c>
      <c r="AP222" s="2">
        <f t="shared" si="128"/>
        <v>0</v>
      </c>
      <c r="AQ222" s="2">
        <f t="shared" si="128"/>
        <v>0</v>
      </c>
      <c r="AR222" s="2">
        <f t="shared" si="128"/>
        <v>3936.69</v>
      </c>
      <c r="AS222" s="2">
        <f t="shared" si="128"/>
        <v>0</v>
      </c>
      <c r="AT222" s="2">
        <f t="shared" si="128"/>
        <v>0</v>
      </c>
      <c r="AU222" s="2">
        <f t="shared" ref="AU222:BZ222" si="129">AU228</f>
        <v>3936.69</v>
      </c>
      <c r="AV222" s="2">
        <f t="shared" si="129"/>
        <v>94.44</v>
      </c>
      <c r="AW222" s="2">
        <f t="shared" si="129"/>
        <v>94.44</v>
      </c>
      <c r="AX222" s="2">
        <f t="shared" si="129"/>
        <v>0</v>
      </c>
      <c r="AY222" s="2">
        <f t="shared" si="129"/>
        <v>94.44</v>
      </c>
      <c r="AZ222" s="2">
        <f t="shared" si="129"/>
        <v>0</v>
      </c>
      <c r="BA222" s="2">
        <f t="shared" si="129"/>
        <v>0</v>
      </c>
      <c r="BB222" s="2">
        <f t="shared" si="129"/>
        <v>0</v>
      </c>
      <c r="BC222" s="2">
        <f t="shared" si="129"/>
        <v>0</v>
      </c>
      <c r="BD222" s="2">
        <f t="shared" si="129"/>
        <v>0</v>
      </c>
      <c r="BE222" s="2">
        <f t="shared" si="129"/>
        <v>0</v>
      </c>
      <c r="BF222" s="2">
        <f t="shared" si="129"/>
        <v>0</v>
      </c>
      <c r="BG222" s="2">
        <f t="shared" si="129"/>
        <v>0</v>
      </c>
      <c r="BH222" s="2">
        <f t="shared" si="129"/>
        <v>0</v>
      </c>
      <c r="BI222" s="2">
        <f t="shared" si="129"/>
        <v>0</v>
      </c>
      <c r="BJ222" s="2">
        <f t="shared" si="129"/>
        <v>0</v>
      </c>
      <c r="BK222" s="2">
        <f t="shared" si="129"/>
        <v>0</v>
      </c>
      <c r="BL222" s="2">
        <f t="shared" si="129"/>
        <v>0</v>
      </c>
      <c r="BM222" s="2">
        <f t="shared" si="129"/>
        <v>0</v>
      </c>
      <c r="BN222" s="2">
        <f t="shared" si="129"/>
        <v>0</v>
      </c>
      <c r="BO222" s="2">
        <f t="shared" si="129"/>
        <v>0</v>
      </c>
      <c r="BP222" s="2">
        <f t="shared" si="129"/>
        <v>0</v>
      </c>
      <c r="BQ222" s="2">
        <f t="shared" si="129"/>
        <v>0</v>
      </c>
      <c r="BR222" s="2">
        <f t="shared" si="129"/>
        <v>0</v>
      </c>
      <c r="BS222" s="2">
        <f t="shared" si="129"/>
        <v>0</v>
      </c>
      <c r="BT222" s="2">
        <f t="shared" si="129"/>
        <v>0</v>
      </c>
      <c r="BU222" s="2">
        <f t="shared" si="129"/>
        <v>0</v>
      </c>
      <c r="BV222" s="2">
        <f t="shared" si="129"/>
        <v>0</v>
      </c>
      <c r="BW222" s="2">
        <f t="shared" si="129"/>
        <v>0</v>
      </c>
      <c r="BX222" s="2">
        <f t="shared" si="129"/>
        <v>0</v>
      </c>
      <c r="BY222" s="2">
        <f t="shared" si="129"/>
        <v>0</v>
      </c>
      <c r="BZ222" s="2">
        <f t="shared" si="129"/>
        <v>0</v>
      </c>
      <c r="CA222" s="2">
        <f t="shared" ref="CA222:DF222" si="130">CA228</f>
        <v>3936.69</v>
      </c>
      <c r="CB222" s="2">
        <f t="shared" si="130"/>
        <v>0</v>
      </c>
      <c r="CC222" s="2">
        <f t="shared" si="130"/>
        <v>0</v>
      </c>
      <c r="CD222" s="2">
        <f t="shared" si="130"/>
        <v>3936.69</v>
      </c>
      <c r="CE222" s="2">
        <f t="shared" si="130"/>
        <v>94.44</v>
      </c>
      <c r="CF222" s="2">
        <f t="shared" si="130"/>
        <v>94.44</v>
      </c>
      <c r="CG222" s="2">
        <f t="shared" si="130"/>
        <v>0</v>
      </c>
      <c r="CH222" s="2">
        <f t="shared" si="130"/>
        <v>94.44</v>
      </c>
      <c r="CI222" s="2">
        <f t="shared" si="130"/>
        <v>0</v>
      </c>
      <c r="CJ222" s="2">
        <f t="shared" si="130"/>
        <v>0</v>
      </c>
      <c r="CK222" s="2">
        <f t="shared" si="130"/>
        <v>0</v>
      </c>
      <c r="CL222" s="2">
        <f t="shared" si="130"/>
        <v>0</v>
      </c>
      <c r="CM222" s="2">
        <f t="shared" si="130"/>
        <v>0</v>
      </c>
      <c r="CN222" s="2">
        <f t="shared" si="130"/>
        <v>0</v>
      </c>
      <c r="CO222" s="2">
        <f t="shared" si="130"/>
        <v>0</v>
      </c>
      <c r="CP222" s="2">
        <f t="shared" si="130"/>
        <v>0</v>
      </c>
      <c r="CQ222" s="2">
        <f t="shared" si="130"/>
        <v>0</v>
      </c>
      <c r="CR222" s="2">
        <f t="shared" si="130"/>
        <v>0</v>
      </c>
      <c r="CS222" s="2">
        <f t="shared" si="130"/>
        <v>0</v>
      </c>
      <c r="CT222" s="2">
        <f t="shared" si="130"/>
        <v>0</v>
      </c>
      <c r="CU222" s="2">
        <f t="shared" si="130"/>
        <v>0</v>
      </c>
      <c r="CV222" s="2">
        <f t="shared" si="130"/>
        <v>0</v>
      </c>
      <c r="CW222" s="2">
        <f t="shared" si="130"/>
        <v>0</v>
      </c>
      <c r="CX222" s="2">
        <f t="shared" si="130"/>
        <v>0</v>
      </c>
      <c r="CY222" s="2">
        <f t="shared" si="130"/>
        <v>0</v>
      </c>
      <c r="CZ222" s="2">
        <f t="shared" si="130"/>
        <v>0</v>
      </c>
      <c r="DA222" s="2">
        <f t="shared" si="130"/>
        <v>0</v>
      </c>
      <c r="DB222" s="2">
        <f t="shared" si="130"/>
        <v>0</v>
      </c>
      <c r="DC222" s="2">
        <f t="shared" si="130"/>
        <v>0</v>
      </c>
      <c r="DD222" s="2">
        <f t="shared" si="130"/>
        <v>0</v>
      </c>
      <c r="DE222" s="2">
        <f t="shared" si="130"/>
        <v>0</v>
      </c>
      <c r="DF222" s="2">
        <f t="shared" si="130"/>
        <v>0</v>
      </c>
      <c r="DG222" s="3">
        <f t="shared" ref="DG222:EL222" si="131">DG228</f>
        <v>0</v>
      </c>
      <c r="DH222" s="3">
        <f t="shared" si="131"/>
        <v>0</v>
      </c>
      <c r="DI222" s="3">
        <f t="shared" si="131"/>
        <v>0</v>
      </c>
      <c r="DJ222" s="3">
        <f t="shared" si="131"/>
        <v>0</v>
      </c>
      <c r="DK222" s="3">
        <f t="shared" si="131"/>
        <v>0</v>
      </c>
      <c r="DL222" s="3">
        <f t="shared" si="131"/>
        <v>0</v>
      </c>
      <c r="DM222" s="3">
        <f t="shared" si="131"/>
        <v>0</v>
      </c>
      <c r="DN222" s="3">
        <f t="shared" si="131"/>
        <v>0</v>
      </c>
      <c r="DO222" s="3">
        <f t="shared" si="131"/>
        <v>0</v>
      </c>
      <c r="DP222" s="3">
        <f t="shared" si="131"/>
        <v>0</v>
      </c>
      <c r="DQ222" s="3">
        <f t="shared" si="131"/>
        <v>0</v>
      </c>
      <c r="DR222" s="3">
        <f t="shared" si="131"/>
        <v>0</v>
      </c>
      <c r="DS222" s="3">
        <f t="shared" si="131"/>
        <v>0</v>
      </c>
      <c r="DT222" s="3">
        <f t="shared" si="131"/>
        <v>0</v>
      </c>
      <c r="DU222" s="3">
        <f t="shared" si="131"/>
        <v>0</v>
      </c>
      <c r="DV222" s="3">
        <f t="shared" si="131"/>
        <v>0</v>
      </c>
      <c r="DW222" s="3">
        <f t="shared" si="131"/>
        <v>0</v>
      </c>
      <c r="DX222" s="3">
        <f t="shared" si="131"/>
        <v>0</v>
      </c>
      <c r="DY222" s="3">
        <f t="shared" si="131"/>
        <v>0</v>
      </c>
      <c r="DZ222" s="3">
        <f t="shared" si="131"/>
        <v>0</v>
      </c>
      <c r="EA222" s="3">
        <f t="shared" si="131"/>
        <v>0</v>
      </c>
      <c r="EB222" s="3">
        <f t="shared" si="131"/>
        <v>0</v>
      </c>
      <c r="EC222" s="3">
        <f t="shared" si="131"/>
        <v>0</v>
      </c>
      <c r="ED222" s="3">
        <f t="shared" si="131"/>
        <v>0</v>
      </c>
      <c r="EE222" s="3">
        <f t="shared" si="131"/>
        <v>0</v>
      </c>
      <c r="EF222" s="3">
        <f t="shared" si="131"/>
        <v>0</v>
      </c>
      <c r="EG222" s="3">
        <f t="shared" si="131"/>
        <v>0</v>
      </c>
      <c r="EH222" s="3">
        <f t="shared" si="131"/>
        <v>0</v>
      </c>
      <c r="EI222" s="3">
        <f t="shared" si="131"/>
        <v>0</v>
      </c>
      <c r="EJ222" s="3">
        <f t="shared" si="131"/>
        <v>0</v>
      </c>
      <c r="EK222" s="3">
        <f t="shared" si="131"/>
        <v>0</v>
      </c>
      <c r="EL222" s="3">
        <f t="shared" si="131"/>
        <v>0</v>
      </c>
      <c r="EM222" s="3">
        <f t="shared" ref="EM222:FR222" si="132">EM228</f>
        <v>0</v>
      </c>
      <c r="EN222" s="3">
        <f t="shared" si="132"/>
        <v>0</v>
      </c>
      <c r="EO222" s="3">
        <f t="shared" si="132"/>
        <v>0</v>
      </c>
      <c r="EP222" s="3">
        <f t="shared" si="132"/>
        <v>0</v>
      </c>
      <c r="EQ222" s="3">
        <f t="shared" si="132"/>
        <v>0</v>
      </c>
      <c r="ER222" s="3">
        <f t="shared" si="132"/>
        <v>0</v>
      </c>
      <c r="ES222" s="3">
        <f t="shared" si="132"/>
        <v>0</v>
      </c>
      <c r="ET222" s="3">
        <f t="shared" si="132"/>
        <v>0</v>
      </c>
      <c r="EU222" s="3">
        <f t="shared" si="132"/>
        <v>0</v>
      </c>
      <c r="EV222" s="3">
        <f t="shared" si="132"/>
        <v>0</v>
      </c>
      <c r="EW222" s="3">
        <f t="shared" si="132"/>
        <v>0</v>
      </c>
      <c r="EX222" s="3">
        <f t="shared" si="132"/>
        <v>0</v>
      </c>
      <c r="EY222" s="3">
        <f t="shared" si="132"/>
        <v>0</v>
      </c>
      <c r="EZ222" s="3">
        <f t="shared" si="132"/>
        <v>0</v>
      </c>
      <c r="FA222" s="3">
        <f t="shared" si="132"/>
        <v>0</v>
      </c>
      <c r="FB222" s="3">
        <f t="shared" si="132"/>
        <v>0</v>
      </c>
      <c r="FC222" s="3">
        <f t="shared" si="132"/>
        <v>0</v>
      </c>
      <c r="FD222" s="3">
        <f t="shared" si="132"/>
        <v>0</v>
      </c>
      <c r="FE222" s="3">
        <f t="shared" si="132"/>
        <v>0</v>
      </c>
      <c r="FF222" s="3">
        <f t="shared" si="132"/>
        <v>0</v>
      </c>
      <c r="FG222" s="3">
        <f t="shared" si="132"/>
        <v>0</v>
      </c>
      <c r="FH222" s="3">
        <f t="shared" si="132"/>
        <v>0</v>
      </c>
      <c r="FI222" s="3">
        <f t="shared" si="132"/>
        <v>0</v>
      </c>
      <c r="FJ222" s="3">
        <f t="shared" si="132"/>
        <v>0</v>
      </c>
      <c r="FK222" s="3">
        <f t="shared" si="132"/>
        <v>0</v>
      </c>
      <c r="FL222" s="3">
        <f t="shared" si="132"/>
        <v>0</v>
      </c>
      <c r="FM222" s="3">
        <f t="shared" si="132"/>
        <v>0</v>
      </c>
      <c r="FN222" s="3">
        <f t="shared" si="132"/>
        <v>0</v>
      </c>
      <c r="FO222" s="3">
        <f t="shared" si="132"/>
        <v>0</v>
      </c>
      <c r="FP222" s="3">
        <f t="shared" si="132"/>
        <v>0</v>
      </c>
      <c r="FQ222" s="3">
        <f t="shared" si="132"/>
        <v>0</v>
      </c>
      <c r="FR222" s="3">
        <f t="shared" si="132"/>
        <v>0</v>
      </c>
      <c r="FS222" s="3">
        <f t="shared" ref="FS222:GX222" si="133">FS228</f>
        <v>0</v>
      </c>
      <c r="FT222" s="3">
        <f t="shared" si="133"/>
        <v>0</v>
      </c>
      <c r="FU222" s="3">
        <f t="shared" si="133"/>
        <v>0</v>
      </c>
      <c r="FV222" s="3">
        <f t="shared" si="133"/>
        <v>0</v>
      </c>
      <c r="FW222" s="3">
        <f t="shared" si="133"/>
        <v>0</v>
      </c>
      <c r="FX222" s="3">
        <f t="shared" si="133"/>
        <v>0</v>
      </c>
      <c r="FY222" s="3">
        <f t="shared" si="133"/>
        <v>0</v>
      </c>
      <c r="FZ222" s="3">
        <f t="shared" si="133"/>
        <v>0</v>
      </c>
      <c r="GA222" s="3">
        <f t="shared" si="133"/>
        <v>0</v>
      </c>
      <c r="GB222" s="3">
        <f t="shared" si="133"/>
        <v>0</v>
      </c>
      <c r="GC222" s="3">
        <f t="shared" si="133"/>
        <v>0</v>
      </c>
      <c r="GD222" s="3">
        <f t="shared" si="133"/>
        <v>0</v>
      </c>
      <c r="GE222" s="3">
        <f t="shared" si="133"/>
        <v>0</v>
      </c>
      <c r="GF222" s="3">
        <f t="shared" si="133"/>
        <v>0</v>
      </c>
      <c r="GG222" s="3">
        <f t="shared" si="133"/>
        <v>0</v>
      </c>
      <c r="GH222" s="3">
        <f t="shared" si="133"/>
        <v>0</v>
      </c>
      <c r="GI222" s="3">
        <f t="shared" si="133"/>
        <v>0</v>
      </c>
      <c r="GJ222" s="3">
        <f t="shared" si="133"/>
        <v>0</v>
      </c>
      <c r="GK222" s="3">
        <f t="shared" si="133"/>
        <v>0</v>
      </c>
      <c r="GL222" s="3">
        <f t="shared" si="133"/>
        <v>0</v>
      </c>
      <c r="GM222" s="3">
        <f t="shared" si="133"/>
        <v>0</v>
      </c>
      <c r="GN222" s="3">
        <f t="shared" si="133"/>
        <v>0</v>
      </c>
      <c r="GO222" s="3">
        <f t="shared" si="133"/>
        <v>0</v>
      </c>
      <c r="GP222" s="3">
        <f t="shared" si="133"/>
        <v>0</v>
      </c>
      <c r="GQ222" s="3">
        <f t="shared" si="133"/>
        <v>0</v>
      </c>
      <c r="GR222" s="3">
        <f t="shared" si="133"/>
        <v>0</v>
      </c>
      <c r="GS222" s="3">
        <f t="shared" si="133"/>
        <v>0</v>
      </c>
      <c r="GT222" s="3">
        <f t="shared" si="133"/>
        <v>0</v>
      </c>
      <c r="GU222" s="3">
        <f t="shared" si="133"/>
        <v>0</v>
      </c>
      <c r="GV222" s="3">
        <f t="shared" si="133"/>
        <v>0</v>
      </c>
      <c r="GW222" s="3">
        <f t="shared" si="133"/>
        <v>0</v>
      </c>
      <c r="GX222" s="3">
        <f t="shared" si="133"/>
        <v>0</v>
      </c>
    </row>
    <row r="224" spans="1:245" x14ac:dyDescent="0.2">
      <c r="A224">
        <v>17</v>
      </c>
      <c r="B224">
        <v>1</v>
      </c>
      <c r="C224">
        <f>ROW(SmtRes!A49)</f>
        <v>49</v>
      </c>
      <c r="D224">
        <f>ROW(EtalonRes!A47)</f>
        <v>47</v>
      </c>
      <c r="E224" t="s">
        <v>145</v>
      </c>
      <c r="F224" t="s">
        <v>109</v>
      </c>
      <c r="G224" t="s">
        <v>110</v>
      </c>
      <c r="H224" t="s">
        <v>26</v>
      </c>
      <c r="I224">
        <f>ROUND(210/100,9)</f>
        <v>2.1</v>
      </c>
      <c r="J224">
        <v>0</v>
      </c>
      <c r="O224">
        <f>ROUND(CP224,2)</f>
        <v>550.83000000000004</v>
      </c>
      <c r="P224">
        <f>ROUND(CQ224*I224,2)</f>
        <v>0</v>
      </c>
      <c r="Q224">
        <f>ROUND(CR224*I224,2)</f>
        <v>43.6</v>
      </c>
      <c r="R224">
        <f>ROUND(CS224*I224,2)</f>
        <v>18.23</v>
      </c>
      <c r="S224">
        <f>ROUND(CT224*I224,2)</f>
        <v>507.23</v>
      </c>
      <c r="T224">
        <f>ROUND(CU224*I224,2)</f>
        <v>0</v>
      </c>
      <c r="U224">
        <f>CV224*I224</f>
        <v>3.2340000000000004</v>
      </c>
      <c r="V224">
        <f>CW224*I224</f>
        <v>0</v>
      </c>
      <c r="W224">
        <f>ROUND(CX224*I224,2)</f>
        <v>0</v>
      </c>
      <c r="X224">
        <f t="shared" ref="X224:Y226" si="134">ROUND(CY224,2)</f>
        <v>355.06</v>
      </c>
      <c r="Y224">
        <f t="shared" si="134"/>
        <v>50.72</v>
      </c>
      <c r="AA224">
        <v>35064013</v>
      </c>
      <c r="AB224">
        <f>ROUND((AC224+AD224+AF224),2)</f>
        <v>262.3</v>
      </c>
      <c r="AC224">
        <f>ROUND(((ES224*2)),2)</f>
        <v>0</v>
      </c>
      <c r="AD224">
        <f>ROUND(((((ET224*2))-((EU224*2)))+AE224),2)</f>
        <v>20.76</v>
      </c>
      <c r="AE224">
        <f>ROUND(((EU224*2)),2)</f>
        <v>8.68</v>
      </c>
      <c r="AF224">
        <f>ROUND(((EV224*2)),2)</f>
        <v>241.54</v>
      </c>
      <c r="AG224">
        <f>ROUND((AP224),2)</f>
        <v>0</v>
      </c>
      <c r="AH224">
        <f>((EW224*2))</f>
        <v>1.54</v>
      </c>
      <c r="AI224">
        <f>((EX224*2))</f>
        <v>0</v>
      </c>
      <c r="AJ224">
        <f>ROUND((AS224),2)</f>
        <v>0</v>
      </c>
      <c r="AK224">
        <v>131.15</v>
      </c>
      <c r="AL224">
        <v>0</v>
      </c>
      <c r="AM224">
        <v>10.38</v>
      </c>
      <c r="AN224">
        <v>4.34</v>
      </c>
      <c r="AO224">
        <v>120.77</v>
      </c>
      <c r="AP224">
        <v>0</v>
      </c>
      <c r="AQ224">
        <v>0.77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111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(P224+Q224+S224)</f>
        <v>550.83000000000004</v>
      </c>
      <c r="CQ224">
        <f>(AC224*BC224*AW224)</f>
        <v>0</v>
      </c>
      <c r="CR224">
        <f>(((((ET224*2))*BB224-((EU224*2))*BS224)+AE224*BS224)*AV224)</f>
        <v>20.76</v>
      </c>
      <c r="CS224">
        <f>(AE224*BS224*AV224)</f>
        <v>8.68</v>
      </c>
      <c r="CT224">
        <f>(AF224*BA224*AV224)</f>
        <v>241.54</v>
      </c>
      <c r="CU224">
        <f>AG224</f>
        <v>0</v>
      </c>
      <c r="CV224">
        <f>(AH224*AV224)</f>
        <v>1.54</v>
      </c>
      <c r="CW224">
        <f t="shared" ref="CW224:CX226" si="135">AI224</f>
        <v>0</v>
      </c>
      <c r="CX224">
        <f t="shared" si="135"/>
        <v>0</v>
      </c>
      <c r="CY224">
        <f>((S224*BZ224)/100)</f>
        <v>355.06099999999998</v>
      </c>
      <c r="CZ224">
        <f>((S224*CA224)/100)</f>
        <v>50.722999999999999</v>
      </c>
      <c r="DC224" t="s">
        <v>3</v>
      </c>
      <c r="DD224" t="s">
        <v>19</v>
      </c>
      <c r="DE224" t="s">
        <v>19</v>
      </c>
      <c r="DF224" t="s">
        <v>19</v>
      </c>
      <c r="DG224" t="s">
        <v>19</v>
      </c>
      <c r="DH224" t="s">
        <v>3</v>
      </c>
      <c r="DI224" t="s">
        <v>19</v>
      </c>
      <c r="DJ224" t="s">
        <v>19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1005</v>
      </c>
      <c r="DV224" t="s">
        <v>26</v>
      </c>
      <c r="DW224" t="s">
        <v>26</v>
      </c>
      <c r="DX224">
        <v>100</v>
      </c>
      <c r="EE224">
        <v>33645457</v>
      </c>
      <c r="EF224">
        <v>1</v>
      </c>
      <c r="EG224" t="s">
        <v>20</v>
      </c>
      <c r="EH224">
        <v>0</v>
      </c>
      <c r="EI224" t="s">
        <v>3</v>
      </c>
      <c r="EJ224">
        <v>4</v>
      </c>
      <c r="EK224">
        <v>0</v>
      </c>
      <c r="EL224" t="s">
        <v>21</v>
      </c>
      <c r="EM224" t="s">
        <v>22</v>
      </c>
      <c r="EO224" t="s">
        <v>3</v>
      </c>
      <c r="EQ224">
        <v>0</v>
      </c>
      <c r="ER224">
        <v>131.15</v>
      </c>
      <c r="ES224">
        <v>0</v>
      </c>
      <c r="ET224">
        <v>10.38</v>
      </c>
      <c r="EU224">
        <v>4.34</v>
      </c>
      <c r="EV224">
        <v>120.77</v>
      </c>
      <c r="EW224">
        <v>0.77</v>
      </c>
      <c r="EX224">
        <v>0</v>
      </c>
      <c r="EY224">
        <v>0</v>
      </c>
      <c r="FQ224">
        <v>0</v>
      </c>
      <c r="FR224">
        <f>ROUND(IF(AND(BH224=3,BI224=3),P224,0),2)</f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2034152760</v>
      </c>
      <c r="GG224">
        <v>2</v>
      </c>
      <c r="GH224">
        <v>1</v>
      </c>
      <c r="GI224">
        <v>-2</v>
      </c>
      <c r="GJ224">
        <v>0</v>
      </c>
      <c r="GK224">
        <f>ROUND(R224*(R12)/100,2)</f>
        <v>19.690000000000001</v>
      </c>
      <c r="GL224">
        <f>ROUND(IF(AND(BH224=3,BI224=3,FS224&lt;&gt;0),P224,0),2)</f>
        <v>0</v>
      </c>
      <c r="GM224">
        <f>ROUND(O224+X224+Y224+GK224,2)+GX224</f>
        <v>976.3</v>
      </c>
      <c r="GN224">
        <f>IF(OR(BI224=0,BI224=1),ROUND(O224+X224+Y224+GK224,2),0)</f>
        <v>0</v>
      </c>
      <c r="GO224">
        <f>IF(BI224=2,ROUND(O224+X224+Y224+GK224,2),0)</f>
        <v>0</v>
      </c>
      <c r="GP224">
        <f>IF(BI224=4,ROUND(O224+X224+Y224+GK224,2)+GX224,0)</f>
        <v>976.3</v>
      </c>
      <c r="GR224">
        <v>0</v>
      </c>
      <c r="GS224">
        <v>3</v>
      </c>
      <c r="GT224">
        <v>0</v>
      </c>
      <c r="GU224" t="s">
        <v>3</v>
      </c>
      <c r="GV224">
        <f>ROUND(GT224,2)</f>
        <v>0</v>
      </c>
      <c r="GW224">
        <v>1</v>
      </c>
      <c r="GX224">
        <f>ROUND(GV224*GW224*I224,2)</f>
        <v>0</v>
      </c>
      <c r="HA224">
        <v>0</v>
      </c>
      <c r="HB224">
        <v>0</v>
      </c>
      <c r="IK224">
        <v>0</v>
      </c>
    </row>
    <row r="225" spans="1:245" x14ac:dyDescent="0.2">
      <c r="A225">
        <v>17</v>
      </c>
      <c r="B225">
        <v>1</v>
      </c>
      <c r="C225">
        <f>ROW(SmtRes!A52)</f>
        <v>52</v>
      </c>
      <c r="D225">
        <f>ROW(EtalonRes!A50)</f>
        <v>50</v>
      </c>
      <c r="E225" t="s">
        <v>146</v>
      </c>
      <c r="F225" t="s">
        <v>15</v>
      </c>
      <c r="G225" t="s">
        <v>16</v>
      </c>
      <c r="H225" t="s">
        <v>17</v>
      </c>
      <c r="I225">
        <v>1.05</v>
      </c>
      <c r="J225">
        <v>0</v>
      </c>
      <c r="O225">
        <f>ROUND(CP225,2)</f>
        <v>1829.59</v>
      </c>
      <c r="P225">
        <f>ROUND(CQ225*I225,2)</f>
        <v>94.44</v>
      </c>
      <c r="Q225">
        <f>ROUND(CR225*I225,2)</f>
        <v>1545.58</v>
      </c>
      <c r="R225">
        <f>ROUND(CS225*I225,2)</f>
        <v>328.32</v>
      </c>
      <c r="S225">
        <f>ROUND(CT225*I225,2)</f>
        <v>189.57</v>
      </c>
      <c r="T225">
        <f>ROUND(CU225*I225,2)</f>
        <v>0</v>
      </c>
      <c r="U225">
        <f>CV225*I225</f>
        <v>1.7640000000000002</v>
      </c>
      <c r="V225">
        <f>CW225*I225</f>
        <v>0</v>
      </c>
      <c r="W225">
        <f>ROUND(CX225*I225,2)</f>
        <v>0</v>
      </c>
      <c r="X225">
        <f t="shared" si="134"/>
        <v>132.69999999999999</v>
      </c>
      <c r="Y225">
        <f t="shared" si="134"/>
        <v>18.96</v>
      </c>
      <c r="AA225">
        <v>35064013</v>
      </c>
      <c r="AB225">
        <f>ROUND((AC225+AD225+AF225),2)</f>
        <v>1742.46</v>
      </c>
      <c r="AC225">
        <f>ROUND(((ES225*3)),2)</f>
        <v>89.94</v>
      </c>
      <c r="AD225">
        <f>ROUND(((((ET225*3))-((EU225*3)))+AE225),2)</f>
        <v>1471.98</v>
      </c>
      <c r="AE225">
        <f>ROUND(((EU225*3)),2)</f>
        <v>312.69</v>
      </c>
      <c r="AF225">
        <f>ROUND(((EV225*3)),2)</f>
        <v>180.54</v>
      </c>
      <c r="AG225">
        <f>ROUND((AP225),2)</f>
        <v>0</v>
      </c>
      <c r="AH225">
        <f>((EW225*3))</f>
        <v>1.6800000000000002</v>
      </c>
      <c r="AI225">
        <f>((EX225*3))</f>
        <v>0</v>
      </c>
      <c r="AJ225">
        <f>ROUND((AS225),2)</f>
        <v>0</v>
      </c>
      <c r="AK225">
        <v>580.82000000000005</v>
      </c>
      <c r="AL225">
        <v>29.98</v>
      </c>
      <c r="AM225">
        <v>490.66</v>
      </c>
      <c r="AN225">
        <v>104.23</v>
      </c>
      <c r="AO225">
        <v>60.18</v>
      </c>
      <c r="AP225">
        <v>0</v>
      </c>
      <c r="AQ225">
        <v>0.56000000000000005</v>
      </c>
      <c r="AR225">
        <v>0</v>
      </c>
      <c r="AS225">
        <v>0</v>
      </c>
      <c r="AT225">
        <v>70</v>
      </c>
      <c r="AU225">
        <v>10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18</v>
      </c>
      <c r="BM225">
        <v>0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70</v>
      </c>
      <c r="CA225">
        <v>10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(P225+Q225+S225)</f>
        <v>1829.59</v>
      </c>
      <c r="CQ225">
        <f>(AC225*BC225*AW225)</f>
        <v>89.94</v>
      </c>
      <c r="CR225">
        <f>(((((ET225*3))*BB225-((EU225*3))*BS225)+AE225*BS225)*AV225)</f>
        <v>1471.98</v>
      </c>
      <c r="CS225">
        <f>(AE225*BS225*AV225)</f>
        <v>312.69</v>
      </c>
      <c r="CT225">
        <f>(AF225*BA225*AV225)</f>
        <v>180.54</v>
      </c>
      <c r="CU225">
        <f>AG225</f>
        <v>0</v>
      </c>
      <c r="CV225">
        <f>(AH225*AV225)</f>
        <v>1.6800000000000002</v>
      </c>
      <c r="CW225">
        <f t="shared" si="135"/>
        <v>0</v>
      </c>
      <c r="CX225">
        <f t="shared" si="135"/>
        <v>0</v>
      </c>
      <c r="CY225">
        <f>((S225*BZ225)/100)</f>
        <v>132.69899999999998</v>
      </c>
      <c r="CZ225">
        <f>((S225*CA225)/100)</f>
        <v>18.956999999999997</v>
      </c>
      <c r="DC225" t="s">
        <v>3</v>
      </c>
      <c r="DD225" t="s">
        <v>28</v>
      </c>
      <c r="DE225" t="s">
        <v>28</v>
      </c>
      <c r="DF225" t="s">
        <v>28</v>
      </c>
      <c r="DG225" t="s">
        <v>28</v>
      </c>
      <c r="DH225" t="s">
        <v>3</v>
      </c>
      <c r="DI225" t="s">
        <v>28</v>
      </c>
      <c r="DJ225" t="s">
        <v>28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1007</v>
      </c>
      <c r="DV225" t="s">
        <v>17</v>
      </c>
      <c r="DW225" t="s">
        <v>17</v>
      </c>
      <c r="DX225">
        <v>1</v>
      </c>
      <c r="EE225">
        <v>33645457</v>
      </c>
      <c r="EF225">
        <v>1</v>
      </c>
      <c r="EG225" t="s">
        <v>20</v>
      </c>
      <c r="EH225">
        <v>0</v>
      </c>
      <c r="EI225" t="s">
        <v>3</v>
      </c>
      <c r="EJ225">
        <v>4</v>
      </c>
      <c r="EK225">
        <v>0</v>
      </c>
      <c r="EL225" t="s">
        <v>21</v>
      </c>
      <c r="EM225" t="s">
        <v>22</v>
      </c>
      <c r="EO225" t="s">
        <v>3</v>
      </c>
      <c r="EQ225">
        <v>0</v>
      </c>
      <c r="ER225">
        <v>580.82000000000005</v>
      </c>
      <c r="ES225">
        <v>29.98</v>
      </c>
      <c r="ET225">
        <v>490.66</v>
      </c>
      <c r="EU225">
        <v>104.23</v>
      </c>
      <c r="EV225">
        <v>60.18</v>
      </c>
      <c r="EW225">
        <v>0.56000000000000005</v>
      </c>
      <c r="EX225">
        <v>0</v>
      </c>
      <c r="EY225">
        <v>0</v>
      </c>
      <c r="FQ225">
        <v>0</v>
      </c>
      <c r="FR225">
        <f>ROUND(IF(AND(BH225=3,BI225=3),P225,0),2)</f>
        <v>0</v>
      </c>
      <c r="FS225">
        <v>0</v>
      </c>
      <c r="FX225">
        <v>70</v>
      </c>
      <c r="FY225">
        <v>10</v>
      </c>
      <c r="GA225" t="s">
        <v>3</v>
      </c>
      <c r="GD225">
        <v>0</v>
      </c>
      <c r="GF225">
        <v>450525561</v>
      </c>
      <c r="GG225">
        <v>2</v>
      </c>
      <c r="GH225">
        <v>1</v>
      </c>
      <c r="GI225">
        <v>-2</v>
      </c>
      <c r="GJ225">
        <v>0</v>
      </c>
      <c r="GK225">
        <f>ROUND(R225*(R12)/100,2)</f>
        <v>354.59</v>
      </c>
      <c r="GL225">
        <f>ROUND(IF(AND(BH225=3,BI225=3,FS225&lt;&gt;0),P225,0),2)</f>
        <v>0</v>
      </c>
      <c r="GM225">
        <f>ROUND(O225+X225+Y225+GK225,2)+GX225</f>
        <v>2335.84</v>
      </c>
      <c r="GN225">
        <f>IF(OR(BI225=0,BI225=1),ROUND(O225+X225+Y225+GK225,2),0)</f>
        <v>0</v>
      </c>
      <c r="GO225">
        <f>IF(BI225=2,ROUND(O225+X225+Y225+GK225,2),0)</f>
        <v>0</v>
      </c>
      <c r="GP225">
        <f>IF(BI225=4,ROUND(O225+X225+Y225+GK225,2)+GX225,0)</f>
        <v>2335.84</v>
      </c>
      <c r="GR225">
        <v>0</v>
      </c>
      <c r="GS225">
        <v>3</v>
      </c>
      <c r="GT225">
        <v>0</v>
      </c>
      <c r="GU225" t="s">
        <v>3</v>
      </c>
      <c r="GV225">
        <f>ROUND(GT225,2)</f>
        <v>0</v>
      </c>
      <c r="GW225">
        <v>1</v>
      </c>
      <c r="GX225">
        <f>ROUND(GV225*GW225*I225,2)</f>
        <v>0</v>
      </c>
      <c r="HA225">
        <v>0</v>
      </c>
      <c r="HB225">
        <v>0</v>
      </c>
      <c r="IK225">
        <v>0</v>
      </c>
    </row>
    <row r="226" spans="1:245" x14ac:dyDescent="0.2">
      <c r="A226">
        <v>17</v>
      </c>
      <c r="B226">
        <v>1</v>
      </c>
      <c r="C226">
        <f>ROW(SmtRes!A53)</f>
        <v>53</v>
      </c>
      <c r="D226">
        <f>ROW(EtalonRes!A51)</f>
        <v>51</v>
      </c>
      <c r="E226" t="s">
        <v>147</v>
      </c>
      <c r="F226" t="s">
        <v>24</v>
      </c>
      <c r="G226" t="s">
        <v>25</v>
      </c>
      <c r="H226" t="s">
        <v>26</v>
      </c>
      <c r="I226">
        <f>ROUND(790/100,9)</f>
        <v>7.9</v>
      </c>
      <c r="J226">
        <v>0</v>
      </c>
      <c r="O226">
        <f>ROUND(CP226,2)</f>
        <v>346.97</v>
      </c>
      <c r="P226">
        <f>ROUND(CQ226*I226,2)</f>
        <v>0</v>
      </c>
      <c r="Q226">
        <f>ROUND(CR226*I226,2)</f>
        <v>0</v>
      </c>
      <c r="R226">
        <f>ROUND(CS226*I226,2)</f>
        <v>0</v>
      </c>
      <c r="S226">
        <f>ROUND(CT226*I226,2)</f>
        <v>346.97</v>
      </c>
      <c r="T226">
        <f>ROUND(CU226*I226,2)</f>
        <v>0</v>
      </c>
      <c r="U226">
        <f>CV226*I226</f>
        <v>2.2120000000000002</v>
      </c>
      <c r="V226">
        <f>CW226*I226</f>
        <v>0</v>
      </c>
      <c r="W226">
        <f>ROUND(CX226*I226,2)</f>
        <v>0</v>
      </c>
      <c r="X226">
        <f t="shared" si="134"/>
        <v>242.88</v>
      </c>
      <c r="Y226">
        <f t="shared" si="134"/>
        <v>34.700000000000003</v>
      </c>
      <c r="AA226">
        <v>35064013</v>
      </c>
      <c r="AB226">
        <f>ROUND((AC226+AD226+AF226),2)</f>
        <v>43.92</v>
      </c>
      <c r="AC226">
        <f>ROUND(((ES226*2)),2)</f>
        <v>0</v>
      </c>
      <c r="AD226">
        <f>ROUND(((((ET226*2))-((EU226*2)))+AE226),2)</f>
        <v>0</v>
      </c>
      <c r="AE226">
        <f>ROUND(((EU226*2)),2)</f>
        <v>0</v>
      </c>
      <c r="AF226">
        <f>ROUND(((EV226*2)),2)</f>
        <v>43.92</v>
      </c>
      <c r="AG226">
        <f>ROUND((AP226),2)</f>
        <v>0</v>
      </c>
      <c r="AH226">
        <f>((EW226*2))</f>
        <v>0.28000000000000003</v>
      </c>
      <c r="AI226">
        <f>((EX226*2))</f>
        <v>0</v>
      </c>
      <c r="AJ226">
        <f>ROUND((AS226),2)</f>
        <v>0</v>
      </c>
      <c r="AK226">
        <v>21.96</v>
      </c>
      <c r="AL226">
        <v>0</v>
      </c>
      <c r="AM226">
        <v>0</v>
      </c>
      <c r="AN226">
        <v>0</v>
      </c>
      <c r="AO226">
        <v>21.96</v>
      </c>
      <c r="AP226">
        <v>0</v>
      </c>
      <c r="AQ226">
        <v>0.14000000000000001</v>
      </c>
      <c r="AR226">
        <v>0</v>
      </c>
      <c r="AS226">
        <v>0</v>
      </c>
      <c r="AT226">
        <v>70</v>
      </c>
      <c r="AU226">
        <v>10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0</v>
      </c>
      <c r="BI226">
        <v>4</v>
      </c>
      <c r="BJ226" t="s">
        <v>27</v>
      </c>
      <c r="BM226">
        <v>0</v>
      </c>
      <c r="BN226">
        <v>0</v>
      </c>
      <c r="BO226" t="s">
        <v>3</v>
      </c>
      <c r="BP226">
        <v>0</v>
      </c>
      <c r="BQ226">
        <v>1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70</v>
      </c>
      <c r="CA226">
        <v>10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>(P226+Q226+S226)</f>
        <v>346.97</v>
      </c>
      <c r="CQ226">
        <f>(AC226*BC226*AW226)</f>
        <v>0</v>
      </c>
      <c r="CR226">
        <f>(((((ET226*2))*BB226-((EU226*2))*BS226)+AE226*BS226)*AV226)</f>
        <v>0</v>
      </c>
      <c r="CS226">
        <f>(AE226*BS226*AV226)</f>
        <v>0</v>
      </c>
      <c r="CT226">
        <f>(AF226*BA226*AV226)</f>
        <v>43.92</v>
      </c>
      <c r="CU226">
        <f>AG226</f>
        <v>0</v>
      </c>
      <c r="CV226">
        <f>(AH226*AV226)</f>
        <v>0.28000000000000003</v>
      </c>
      <c r="CW226">
        <f t="shared" si="135"/>
        <v>0</v>
      </c>
      <c r="CX226">
        <f t="shared" si="135"/>
        <v>0</v>
      </c>
      <c r="CY226">
        <f>((S226*BZ226)/100)</f>
        <v>242.87900000000002</v>
      </c>
      <c r="CZ226">
        <f>((S226*CA226)/100)</f>
        <v>34.697000000000003</v>
      </c>
      <c r="DC226" t="s">
        <v>3</v>
      </c>
      <c r="DD226" t="s">
        <v>19</v>
      </c>
      <c r="DE226" t="s">
        <v>19</v>
      </c>
      <c r="DF226" t="s">
        <v>19</v>
      </c>
      <c r="DG226" t="s">
        <v>19</v>
      </c>
      <c r="DH226" t="s">
        <v>3</v>
      </c>
      <c r="DI226" t="s">
        <v>19</v>
      </c>
      <c r="DJ226" t="s">
        <v>19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1005</v>
      </c>
      <c r="DV226" t="s">
        <v>26</v>
      </c>
      <c r="DW226" t="s">
        <v>26</v>
      </c>
      <c r="DX226">
        <v>100</v>
      </c>
      <c r="EE226">
        <v>33645457</v>
      </c>
      <c r="EF226">
        <v>1</v>
      </c>
      <c r="EG226" t="s">
        <v>20</v>
      </c>
      <c r="EH226">
        <v>0</v>
      </c>
      <c r="EI226" t="s">
        <v>3</v>
      </c>
      <c r="EJ226">
        <v>4</v>
      </c>
      <c r="EK226">
        <v>0</v>
      </c>
      <c r="EL226" t="s">
        <v>21</v>
      </c>
      <c r="EM226" t="s">
        <v>22</v>
      </c>
      <c r="EO226" t="s">
        <v>3</v>
      </c>
      <c r="EQ226">
        <v>0</v>
      </c>
      <c r="ER226">
        <v>21.96</v>
      </c>
      <c r="ES226">
        <v>0</v>
      </c>
      <c r="ET226">
        <v>0</v>
      </c>
      <c r="EU226">
        <v>0</v>
      </c>
      <c r="EV226">
        <v>21.96</v>
      </c>
      <c r="EW226">
        <v>0.14000000000000001</v>
      </c>
      <c r="EX226">
        <v>0</v>
      </c>
      <c r="EY226">
        <v>0</v>
      </c>
      <c r="FQ226">
        <v>0</v>
      </c>
      <c r="FR226">
        <f>ROUND(IF(AND(BH226=3,BI226=3),P226,0),2)</f>
        <v>0</v>
      </c>
      <c r="FS226">
        <v>0</v>
      </c>
      <c r="FX226">
        <v>70</v>
      </c>
      <c r="FY226">
        <v>10</v>
      </c>
      <c r="GA226" t="s">
        <v>3</v>
      </c>
      <c r="GD226">
        <v>0</v>
      </c>
      <c r="GF226">
        <v>-994846734</v>
      </c>
      <c r="GG226">
        <v>2</v>
      </c>
      <c r="GH226">
        <v>1</v>
      </c>
      <c r="GI226">
        <v>-2</v>
      </c>
      <c r="GJ226">
        <v>0</v>
      </c>
      <c r="GK226">
        <f>ROUND(R226*(R12)/100,2)</f>
        <v>0</v>
      </c>
      <c r="GL226">
        <f>ROUND(IF(AND(BH226=3,BI226=3,FS226&lt;&gt;0),P226,0),2)</f>
        <v>0</v>
      </c>
      <c r="GM226">
        <f>ROUND(O226+X226+Y226+GK226,2)+GX226</f>
        <v>624.54999999999995</v>
      </c>
      <c r="GN226">
        <f>IF(OR(BI226=0,BI226=1),ROUND(O226+X226+Y226+GK226,2),0)</f>
        <v>0</v>
      </c>
      <c r="GO226">
        <f>IF(BI226=2,ROUND(O226+X226+Y226+GK226,2),0)</f>
        <v>0</v>
      </c>
      <c r="GP226">
        <f>IF(BI226=4,ROUND(O226+X226+Y226+GK226,2)+GX226,0)</f>
        <v>624.54999999999995</v>
      </c>
      <c r="GR226">
        <v>0</v>
      </c>
      <c r="GS226">
        <v>3</v>
      </c>
      <c r="GT226">
        <v>0</v>
      </c>
      <c r="GU226" t="s">
        <v>3</v>
      </c>
      <c r="GV226">
        <f>ROUND(GT226,2)</f>
        <v>0</v>
      </c>
      <c r="GW226">
        <v>1</v>
      </c>
      <c r="GX226">
        <f>ROUND(GV226*GW226*I226,2)</f>
        <v>0</v>
      </c>
      <c r="HA226">
        <v>0</v>
      </c>
      <c r="HB226">
        <v>0</v>
      </c>
      <c r="IK226">
        <v>0</v>
      </c>
    </row>
    <row r="228" spans="1:245" x14ac:dyDescent="0.2">
      <c r="A228" s="2">
        <v>51</v>
      </c>
      <c r="B228" s="2">
        <f>B220</f>
        <v>1</v>
      </c>
      <c r="C228" s="2">
        <f>A220</f>
        <v>4</v>
      </c>
      <c r="D228" s="2">
        <f>ROW(A220)</f>
        <v>220</v>
      </c>
      <c r="E228" s="2"/>
      <c r="F228" s="2" t="str">
        <f>IF(F220&lt;&gt;"",F220,"")</f>
        <v>Новый раздел</v>
      </c>
      <c r="G228" s="2" t="str">
        <f>IF(G220&lt;&gt;"",G220,"")</f>
        <v>Сентябрь</v>
      </c>
      <c r="H228" s="2">
        <v>0</v>
      </c>
      <c r="I228" s="2"/>
      <c r="J228" s="2"/>
      <c r="K228" s="2"/>
      <c r="L228" s="2"/>
      <c r="M228" s="2"/>
      <c r="N228" s="2"/>
      <c r="O228" s="2">
        <f t="shared" ref="O228:T228" si="136">ROUND(AB228,2)</f>
        <v>2727.39</v>
      </c>
      <c r="P228" s="2">
        <f t="shared" si="136"/>
        <v>94.44</v>
      </c>
      <c r="Q228" s="2">
        <f t="shared" si="136"/>
        <v>1589.18</v>
      </c>
      <c r="R228" s="2">
        <f t="shared" si="136"/>
        <v>346.55</v>
      </c>
      <c r="S228" s="2">
        <f t="shared" si="136"/>
        <v>1043.77</v>
      </c>
      <c r="T228" s="2">
        <f t="shared" si="136"/>
        <v>0</v>
      </c>
      <c r="U228" s="2">
        <f>AH228</f>
        <v>7.2100000000000009</v>
      </c>
      <c r="V228" s="2">
        <f>AI228</f>
        <v>0</v>
      </c>
      <c r="W228" s="2">
        <f>ROUND(AJ228,2)</f>
        <v>0</v>
      </c>
      <c r="X228" s="2">
        <f>ROUND(AK228,2)</f>
        <v>730.64</v>
      </c>
      <c r="Y228" s="2">
        <f>ROUND(AL228,2)</f>
        <v>104.38</v>
      </c>
      <c r="Z228" s="2"/>
      <c r="AA228" s="2"/>
      <c r="AB228" s="2">
        <f>ROUND(SUMIF(AA224:AA226,"=35064013",O224:O226),2)</f>
        <v>2727.39</v>
      </c>
      <c r="AC228" s="2">
        <f>ROUND(SUMIF(AA224:AA226,"=35064013",P224:P226),2)</f>
        <v>94.44</v>
      </c>
      <c r="AD228" s="2">
        <f>ROUND(SUMIF(AA224:AA226,"=35064013",Q224:Q226),2)</f>
        <v>1589.18</v>
      </c>
      <c r="AE228" s="2">
        <f>ROUND(SUMIF(AA224:AA226,"=35064013",R224:R226),2)</f>
        <v>346.55</v>
      </c>
      <c r="AF228" s="2">
        <f>ROUND(SUMIF(AA224:AA226,"=35064013",S224:S226),2)</f>
        <v>1043.77</v>
      </c>
      <c r="AG228" s="2">
        <f>ROUND(SUMIF(AA224:AA226,"=35064013",T224:T226),2)</f>
        <v>0</v>
      </c>
      <c r="AH228" s="2">
        <f>SUMIF(AA224:AA226,"=35064013",U224:U226)</f>
        <v>7.2100000000000009</v>
      </c>
      <c r="AI228" s="2">
        <f>SUMIF(AA224:AA226,"=35064013",V224:V226)</f>
        <v>0</v>
      </c>
      <c r="AJ228" s="2">
        <f>ROUND(SUMIF(AA224:AA226,"=35064013",W224:W226),2)</f>
        <v>0</v>
      </c>
      <c r="AK228" s="2">
        <f>ROUND(SUMIF(AA224:AA226,"=35064013",X224:X226),2)</f>
        <v>730.64</v>
      </c>
      <c r="AL228" s="2">
        <f>ROUND(SUMIF(AA224:AA226,"=35064013",Y224:Y226),2)</f>
        <v>104.38</v>
      </c>
      <c r="AM228" s="2"/>
      <c r="AN228" s="2"/>
      <c r="AO228" s="2">
        <f t="shared" ref="AO228:BC228" si="137">ROUND(BX228,2)</f>
        <v>0</v>
      </c>
      <c r="AP228" s="2">
        <f t="shared" si="137"/>
        <v>0</v>
      </c>
      <c r="AQ228" s="2">
        <f t="shared" si="137"/>
        <v>0</v>
      </c>
      <c r="AR228" s="2">
        <f t="shared" si="137"/>
        <v>3936.69</v>
      </c>
      <c r="AS228" s="2">
        <f t="shared" si="137"/>
        <v>0</v>
      </c>
      <c r="AT228" s="2">
        <f t="shared" si="137"/>
        <v>0</v>
      </c>
      <c r="AU228" s="2">
        <f t="shared" si="137"/>
        <v>3936.69</v>
      </c>
      <c r="AV228" s="2">
        <f t="shared" si="137"/>
        <v>94.44</v>
      </c>
      <c r="AW228" s="2">
        <f t="shared" si="137"/>
        <v>94.44</v>
      </c>
      <c r="AX228" s="2">
        <f t="shared" si="137"/>
        <v>0</v>
      </c>
      <c r="AY228" s="2">
        <f t="shared" si="137"/>
        <v>94.44</v>
      </c>
      <c r="AZ228" s="2">
        <f t="shared" si="137"/>
        <v>0</v>
      </c>
      <c r="BA228" s="2">
        <f t="shared" si="137"/>
        <v>0</v>
      </c>
      <c r="BB228" s="2">
        <f t="shared" si="137"/>
        <v>0</v>
      </c>
      <c r="BC228" s="2">
        <f t="shared" si="137"/>
        <v>0</v>
      </c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>
        <f>ROUND(SUMIF(AA224:AA226,"=35064013",FQ224:FQ226),2)</f>
        <v>0</v>
      </c>
      <c r="BY228" s="2">
        <f>ROUND(SUMIF(AA224:AA226,"=35064013",FR224:FR226),2)</f>
        <v>0</v>
      </c>
      <c r="BZ228" s="2">
        <f>ROUND(SUMIF(AA224:AA226,"=35064013",GL224:GL226),2)</f>
        <v>0</v>
      </c>
      <c r="CA228" s="2">
        <f>ROUND(SUMIF(AA224:AA226,"=35064013",GM224:GM226),2)</f>
        <v>3936.69</v>
      </c>
      <c r="CB228" s="2">
        <f>ROUND(SUMIF(AA224:AA226,"=35064013",GN224:GN226),2)</f>
        <v>0</v>
      </c>
      <c r="CC228" s="2">
        <f>ROUND(SUMIF(AA224:AA226,"=35064013",GO224:GO226),2)</f>
        <v>0</v>
      </c>
      <c r="CD228" s="2">
        <f>ROUND(SUMIF(AA224:AA226,"=35064013",GP224:GP226),2)</f>
        <v>3936.69</v>
      </c>
      <c r="CE228" s="2">
        <f>AC228-BX228</f>
        <v>94.44</v>
      </c>
      <c r="CF228" s="2">
        <f>AC228-BY228</f>
        <v>94.44</v>
      </c>
      <c r="CG228" s="2">
        <f>BX228-BZ228</f>
        <v>0</v>
      </c>
      <c r="CH228" s="2">
        <f>AC228-BX228-BY228+BZ228</f>
        <v>94.44</v>
      </c>
      <c r="CI228" s="2">
        <f>BY228-BZ228</f>
        <v>0</v>
      </c>
      <c r="CJ228" s="2">
        <f>ROUND(SUMIF(AA224:AA226,"=35064013",GX224:GX226),2)</f>
        <v>0</v>
      </c>
      <c r="CK228" s="2">
        <f>ROUND(SUMIF(AA224:AA226,"=35064013",GY224:GY226),2)</f>
        <v>0</v>
      </c>
      <c r="CL228" s="2">
        <f>ROUND(SUMIF(AA224:AA226,"=35064013",GZ224:GZ226),2)</f>
        <v>0</v>
      </c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  <c r="FC228" s="3"/>
      <c r="FD228" s="3"/>
      <c r="FE228" s="3"/>
      <c r="FF228" s="3"/>
      <c r="FG228" s="3"/>
      <c r="FH228" s="3"/>
      <c r="FI228" s="3"/>
      <c r="FJ228" s="3"/>
      <c r="FK228" s="3"/>
      <c r="FL228" s="3"/>
      <c r="FM228" s="3"/>
      <c r="FN228" s="3"/>
      <c r="FO228" s="3"/>
      <c r="FP228" s="3"/>
      <c r="FQ228" s="3"/>
      <c r="FR228" s="3"/>
      <c r="FS228" s="3"/>
      <c r="FT228" s="3"/>
      <c r="FU228" s="3"/>
      <c r="FV228" s="3"/>
      <c r="FW228" s="3"/>
      <c r="FX228" s="3"/>
      <c r="FY228" s="3"/>
      <c r="FZ228" s="3"/>
      <c r="GA228" s="3"/>
      <c r="GB228" s="3"/>
      <c r="GC228" s="3"/>
      <c r="GD228" s="3"/>
      <c r="GE228" s="3"/>
      <c r="GF228" s="3"/>
      <c r="GG228" s="3"/>
      <c r="GH228" s="3"/>
      <c r="GI228" s="3"/>
      <c r="GJ228" s="3"/>
      <c r="GK228" s="3"/>
      <c r="GL228" s="3"/>
      <c r="GM228" s="3"/>
      <c r="GN228" s="3"/>
      <c r="GO228" s="3"/>
      <c r="GP228" s="3"/>
      <c r="GQ228" s="3"/>
      <c r="GR228" s="3"/>
      <c r="GS228" s="3"/>
      <c r="GT228" s="3"/>
      <c r="GU228" s="3"/>
      <c r="GV228" s="3"/>
      <c r="GW228" s="3"/>
      <c r="GX228" s="3">
        <v>0</v>
      </c>
    </row>
    <row r="230" spans="1:245" x14ac:dyDescent="0.2">
      <c r="A230" s="4">
        <v>50</v>
      </c>
      <c r="B230" s="4">
        <v>0</v>
      </c>
      <c r="C230" s="4">
        <v>0</v>
      </c>
      <c r="D230" s="4">
        <v>1</v>
      </c>
      <c r="E230" s="4">
        <v>201</v>
      </c>
      <c r="F230" s="4">
        <f>ROUND(Source!O228,O230)</f>
        <v>2727.39</v>
      </c>
      <c r="G230" s="4" t="s">
        <v>55</v>
      </c>
      <c r="H230" s="4" t="s">
        <v>56</v>
      </c>
      <c r="I230" s="4"/>
      <c r="J230" s="4"/>
      <c r="K230" s="4">
        <v>201</v>
      </c>
      <c r="L230" s="4">
        <v>1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45" x14ac:dyDescent="0.2">
      <c r="A231" s="4">
        <v>50</v>
      </c>
      <c r="B231" s="4">
        <v>0</v>
      </c>
      <c r="C231" s="4">
        <v>0</v>
      </c>
      <c r="D231" s="4">
        <v>1</v>
      </c>
      <c r="E231" s="4">
        <v>202</v>
      </c>
      <c r="F231" s="4">
        <f>ROUND(Source!P228,O231)</f>
        <v>94.44</v>
      </c>
      <c r="G231" s="4" t="s">
        <v>57</v>
      </c>
      <c r="H231" s="4" t="s">
        <v>58</v>
      </c>
      <c r="I231" s="4"/>
      <c r="J231" s="4"/>
      <c r="K231" s="4">
        <v>202</v>
      </c>
      <c r="L231" s="4">
        <v>2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45" x14ac:dyDescent="0.2">
      <c r="A232" s="4">
        <v>50</v>
      </c>
      <c r="B232" s="4">
        <v>0</v>
      </c>
      <c r="C232" s="4">
        <v>0</v>
      </c>
      <c r="D232" s="4">
        <v>1</v>
      </c>
      <c r="E232" s="4">
        <v>222</v>
      </c>
      <c r="F232" s="4">
        <f>ROUND(Source!AO228,O232)</f>
        <v>0</v>
      </c>
      <c r="G232" s="4" t="s">
        <v>59</v>
      </c>
      <c r="H232" s="4" t="s">
        <v>60</v>
      </c>
      <c r="I232" s="4"/>
      <c r="J232" s="4"/>
      <c r="K232" s="4">
        <v>222</v>
      </c>
      <c r="L232" s="4">
        <v>3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225</v>
      </c>
      <c r="F233" s="4">
        <f>ROUND(Source!AV228,O233)</f>
        <v>94.44</v>
      </c>
      <c r="G233" s="4" t="s">
        <v>61</v>
      </c>
      <c r="H233" s="4" t="s">
        <v>62</v>
      </c>
      <c r="I233" s="4"/>
      <c r="J233" s="4"/>
      <c r="K233" s="4">
        <v>225</v>
      </c>
      <c r="L233" s="4">
        <v>4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226</v>
      </c>
      <c r="F234" s="4">
        <f>ROUND(Source!AW228,O234)</f>
        <v>94.44</v>
      </c>
      <c r="G234" s="4" t="s">
        <v>63</v>
      </c>
      <c r="H234" s="4" t="s">
        <v>64</v>
      </c>
      <c r="I234" s="4"/>
      <c r="J234" s="4"/>
      <c r="K234" s="4">
        <v>226</v>
      </c>
      <c r="L234" s="4">
        <v>5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227</v>
      </c>
      <c r="F235" s="4">
        <f>ROUND(Source!AX228,O235)</f>
        <v>0</v>
      </c>
      <c r="G235" s="4" t="s">
        <v>65</v>
      </c>
      <c r="H235" s="4" t="s">
        <v>66</v>
      </c>
      <c r="I235" s="4"/>
      <c r="J235" s="4"/>
      <c r="K235" s="4">
        <v>227</v>
      </c>
      <c r="L235" s="4">
        <v>6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228</v>
      </c>
      <c r="F236" s="4">
        <f>ROUND(Source!AY228,O236)</f>
        <v>94.44</v>
      </c>
      <c r="G236" s="4" t="s">
        <v>67</v>
      </c>
      <c r="H236" s="4" t="s">
        <v>68</v>
      </c>
      <c r="I236" s="4"/>
      <c r="J236" s="4"/>
      <c r="K236" s="4">
        <v>228</v>
      </c>
      <c r="L236" s="4">
        <v>7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216</v>
      </c>
      <c r="F237" s="4">
        <f>ROUND(Source!AP228,O237)</f>
        <v>0</v>
      </c>
      <c r="G237" s="4" t="s">
        <v>69</v>
      </c>
      <c r="H237" s="4" t="s">
        <v>70</v>
      </c>
      <c r="I237" s="4"/>
      <c r="J237" s="4"/>
      <c r="K237" s="4">
        <v>216</v>
      </c>
      <c r="L237" s="4">
        <v>8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223</v>
      </c>
      <c r="F238" s="4">
        <f>ROUND(Source!AQ228,O238)</f>
        <v>0</v>
      </c>
      <c r="G238" s="4" t="s">
        <v>71</v>
      </c>
      <c r="H238" s="4" t="s">
        <v>72</v>
      </c>
      <c r="I238" s="4"/>
      <c r="J238" s="4"/>
      <c r="K238" s="4">
        <v>223</v>
      </c>
      <c r="L238" s="4">
        <v>9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229</v>
      </c>
      <c r="F239" s="4">
        <f>ROUND(Source!AZ228,O239)</f>
        <v>0</v>
      </c>
      <c r="G239" s="4" t="s">
        <v>73</v>
      </c>
      <c r="H239" s="4" t="s">
        <v>74</v>
      </c>
      <c r="I239" s="4"/>
      <c r="J239" s="4"/>
      <c r="K239" s="4">
        <v>229</v>
      </c>
      <c r="L239" s="4">
        <v>10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203</v>
      </c>
      <c r="F240" s="4">
        <f>ROUND(Source!Q228,O240)</f>
        <v>1589.18</v>
      </c>
      <c r="G240" s="4" t="s">
        <v>75</v>
      </c>
      <c r="H240" s="4" t="s">
        <v>76</v>
      </c>
      <c r="I240" s="4"/>
      <c r="J240" s="4"/>
      <c r="K240" s="4">
        <v>203</v>
      </c>
      <c r="L240" s="4">
        <v>11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231</v>
      </c>
      <c r="F241" s="4">
        <f>ROUND(Source!BB228,O241)</f>
        <v>0</v>
      </c>
      <c r="G241" s="4" t="s">
        <v>77</v>
      </c>
      <c r="H241" s="4" t="s">
        <v>78</v>
      </c>
      <c r="I241" s="4"/>
      <c r="J241" s="4"/>
      <c r="K241" s="4">
        <v>231</v>
      </c>
      <c r="L241" s="4">
        <v>12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204</v>
      </c>
      <c r="F242" s="4">
        <f>ROUND(Source!R228,O242)</f>
        <v>346.55</v>
      </c>
      <c r="G242" s="4" t="s">
        <v>79</v>
      </c>
      <c r="H242" s="4" t="s">
        <v>80</v>
      </c>
      <c r="I242" s="4"/>
      <c r="J242" s="4"/>
      <c r="K242" s="4">
        <v>204</v>
      </c>
      <c r="L242" s="4">
        <v>13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205</v>
      </c>
      <c r="F243" s="4">
        <f>ROUND(Source!S228,O243)</f>
        <v>1043.77</v>
      </c>
      <c r="G243" s="4" t="s">
        <v>81</v>
      </c>
      <c r="H243" s="4" t="s">
        <v>82</v>
      </c>
      <c r="I243" s="4"/>
      <c r="J243" s="4"/>
      <c r="K243" s="4">
        <v>205</v>
      </c>
      <c r="L243" s="4">
        <v>14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232</v>
      </c>
      <c r="F244" s="4">
        <f>ROUND(Source!BC228,O244)</f>
        <v>0</v>
      </c>
      <c r="G244" s="4" t="s">
        <v>83</v>
      </c>
      <c r="H244" s="4" t="s">
        <v>84</v>
      </c>
      <c r="I244" s="4"/>
      <c r="J244" s="4"/>
      <c r="K244" s="4">
        <v>232</v>
      </c>
      <c r="L244" s="4">
        <v>15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214</v>
      </c>
      <c r="F245" s="4">
        <f>ROUND(Source!AS228,O245)</f>
        <v>0</v>
      </c>
      <c r="G245" s="4" t="s">
        <v>85</v>
      </c>
      <c r="H245" s="4" t="s">
        <v>86</v>
      </c>
      <c r="I245" s="4"/>
      <c r="J245" s="4"/>
      <c r="K245" s="4">
        <v>214</v>
      </c>
      <c r="L245" s="4">
        <v>16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215</v>
      </c>
      <c r="F246" s="4">
        <f>ROUND(Source!AT228,O246)</f>
        <v>0</v>
      </c>
      <c r="G246" s="4" t="s">
        <v>87</v>
      </c>
      <c r="H246" s="4" t="s">
        <v>88</v>
      </c>
      <c r="I246" s="4"/>
      <c r="J246" s="4"/>
      <c r="K246" s="4">
        <v>215</v>
      </c>
      <c r="L246" s="4">
        <v>17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217</v>
      </c>
      <c r="F247" s="4">
        <f>ROUND(Source!AU228,O247)</f>
        <v>3936.69</v>
      </c>
      <c r="G247" s="4" t="s">
        <v>89</v>
      </c>
      <c r="H247" s="4" t="s">
        <v>90</v>
      </c>
      <c r="I247" s="4"/>
      <c r="J247" s="4"/>
      <c r="K247" s="4">
        <v>217</v>
      </c>
      <c r="L247" s="4">
        <v>18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230</v>
      </c>
      <c r="F248" s="4">
        <f>ROUND(Source!BA228,O248)</f>
        <v>0</v>
      </c>
      <c r="G248" s="4" t="s">
        <v>91</v>
      </c>
      <c r="H248" s="4" t="s">
        <v>92</v>
      </c>
      <c r="I248" s="4"/>
      <c r="J248" s="4"/>
      <c r="K248" s="4">
        <v>230</v>
      </c>
      <c r="L248" s="4">
        <v>19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206</v>
      </c>
      <c r="F249" s="4">
        <f>ROUND(Source!T228,O249)</f>
        <v>0</v>
      </c>
      <c r="G249" s="4" t="s">
        <v>93</v>
      </c>
      <c r="H249" s="4" t="s">
        <v>94</v>
      </c>
      <c r="I249" s="4"/>
      <c r="J249" s="4"/>
      <c r="K249" s="4">
        <v>206</v>
      </c>
      <c r="L249" s="4">
        <v>20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207</v>
      </c>
      <c r="F250" s="4">
        <f>Source!U228</f>
        <v>7.2100000000000009</v>
      </c>
      <c r="G250" s="4" t="s">
        <v>95</v>
      </c>
      <c r="H250" s="4" t="s">
        <v>96</v>
      </c>
      <c r="I250" s="4"/>
      <c r="J250" s="4"/>
      <c r="K250" s="4">
        <v>207</v>
      </c>
      <c r="L250" s="4">
        <v>21</v>
      </c>
      <c r="M250" s="4">
        <v>3</v>
      </c>
      <c r="N250" s="4" t="s">
        <v>3</v>
      </c>
      <c r="O250" s="4">
        <v>-1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208</v>
      </c>
      <c r="F251" s="4">
        <f>Source!V228</f>
        <v>0</v>
      </c>
      <c r="G251" s="4" t="s">
        <v>97</v>
      </c>
      <c r="H251" s="4" t="s">
        <v>98</v>
      </c>
      <c r="I251" s="4"/>
      <c r="J251" s="4"/>
      <c r="K251" s="4">
        <v>208</v>
      </c>
      <c r="L251" s="4">
        <v>22</v>
      </c>
      <c r="M251" s="4">
        <v>3</v>
      </c>
      <c r="N251" s="4" t="s">
        <v>3</v>
      </c>
      <c r="O251" s="4">
        <v>-1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209</v>
      </c>
      <c r="F252" s="4">
        <f>ROUND(Source!W228,O252)</f>
        <v>0</v>
      </c>
      <c r="G252" s="4" t="s">
        <v>99</v>
      </c>
      <c r="H252" s="4" t="s">
        <v>100</v>
      </c>
      <c r="I252" s="4"/>
      <c r="J252" s="4"/>
      <c r="K252" s="4">
        <v>209</v>
      </c>
      <c r="L252" s="4">
        <v>23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1</v>
      </c>
      <c r="E253" s="4">
        <v>210</v>
      </c>
      <c r="F253" s="4">
        <f>ROUND(Source!X228,O253)</f>
        <v>730.64</v>
      </c>
      <c r="G253" s="4" t="s">
        <v>101</v>
      </c>
      <c r="H253" s="4" t="s">
        <v>102</v>
      </c>
      <c r="I253" s="4"/>
      <c r="J253" s="4"/>
      <c r="K253" s="4">
        <v>210</v>
      </c>
      <c r="L253" s="4">
        <v>24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/>
    </row>
    <row r="254" spans="1:23" x14ac:dyDescent="0.2">
      <c r="A254" s="4">
        <v>50</v>
      </c>
      <c r="B254" s="4">
        <v>0</v>
      </c>
      <c r="C254" s="4">
        <v>0</v>
      </c>
      <c r="D254" s="4">
        <v>1</v>
      </c>
      <c r="E254" s="4">
        <v>211</v>
      </c>
      <c r="F254" s="4">
        <f>ROUND(Source!Y228,O254)</f>
        <v>104.38</v>
      </c>
      <c r="G254" s="4" t="s">
        <v>103</v>
      </c>
      <c r="H254" s="4" t="s">
        <v>104</v>
      </c>
      <c r="I254" s="4"/>
      <c r="J254" s="4"/>
      <c r="K254" s="4">
        <v>211</v>
      </c>
      <c r="L254" s="4">
        <v>25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/>
    </row>
    <row r="255" spans="1:23" x14ac:dyDescent="0.2">
      <c r="A255" s="4">
        <v>50</v>
      </c>
      <c r="B255" s="4">
        <v>0</v>
      </c>
      <c r="C255" s="4">
        <v>0</v>
      </c>
      <c r="D255" s="4">
        <v>1</v>
      </c>
      <c r="E255" s="4">
        <v>224</v>
      </c>
      <c r="F255" s="4">
        <f>ROUND(Source!AR228,O255)</f>
        <v>3936.69</v>
      </c>
      <c r="G255" s="4" t="s">
        <v>105</v>
      </c>
      <c r="H255" s="4" t="s">
        <v>106</v>
      </c>
      <c r="I255" s="4"/>
      <c r="J255" s="4"/>
      <c r="K255" s="4">
        <v>224</v>
      </c>
      <c r="L255" s="4">
        <v>26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/>
    </row>
    <row r="257" spans="1:245" x14ac:dyDescent="0.2">
      <c r="A257" s="1">
        <v>4</v>
      </c>
      <c r="B257" s="1">
        <v>1</v>
      </c>
      <c r="C257" s="1"/>
      <c r="D257" s="1">
        <f>ROW(A266)</f>
        <v>266</v>
      </c>
      <c r="E257" s="1"/>
      <c r="F257" s="1" t="s">
        <v>12</v>
      </c>
      <c r="G257" s="1" t="s">
        <v>148</v>
      </c>
      <c r="H257" s="1" t="s">
        <v>3</v>
      </c>
      <c r="I257" s="1">
        <v>0</v>
      </c>
      <c r="J257" s="1"/>
      <c r="K257" s="1">
        <v>-1</v>
      </c>
      <c r="L257" s="1"/>
      <c r="M257" s="1"/>
      <c r="N257" s="1"/>
      <c r="O257" s="1"/>
      <c r="P257" s="1"/>
      <c r="Q257" s="1"/>
      <c r="R257" s="1"/>
      <c r="S257" s="1"/>
      <c r="T257" s="1"/>
      <c r="U257" s="1" t="s">
        <v>3</v>
      </c>
      <c r="V257" s="1">
        <v>0</v>
      </c>
      <c r="W257" s="1"/>
      <c r="X257" s="1"/>
      <c r="Y257" s="1"/>
      <c r="Z257" s="1"/>
      <c r="AA257" s="1"/>
      <c r="AB257" s="1" t="s">
        <v>3</v>
      </c>
      <c r="AC257" s="1" t="s">
        <v>3</v>
      </c>
      <c r="AD257" s="1" t="s">
        <v>3</v>
      </c>
      <c r="AE257" s="1" t="s">
        <v>3</v>
      </c>
      <c r="AF257" s="1" t="s">
        <v>3</v>
      </c>
      <c r="AG257" s="1" t="s">
        <v>3</v>
      </c>
      <c r="AH257" s="1"/>
      <c r="AI257" s="1"/>
      <c r="AJ257" s="1"/>
      <c r="AK257" s="1"/>
      <c r="AL257" s="1"/>
      <c r="AM257" s="1"/>
      <c r="AN257" s="1"/>
      <c r="AO257" s="1"/>
      <c r="AP257" s="1" t="s">
        <v>3</v>
      </c>
      <c r="AQ257" s="1" t="s">
        <v>3</v>
      </c>
      <c r="AR257" s="1" t="s">
        <v>3</v>
      </c>
      <c r="AS257" s="1"/>
      <c r="AT257" s="1"/>
      <c r="AU257" s="1"/>
      <c r="AV257" s="1"/>
      <c r="AW257" s="1"/>
      <c r="AX257" s="1"/>
      <c r="AY257" s="1"/>
      <c r="AZ257" s="1" t="s">
        <v>3</v>
      </c>
      <c r="BA257" s="1"/>
      <c r="BB257" s="1" t="s">
        <v>3</v>
      </c>
      <c r="BC257" s="1" t="s">
        <v>3</v>
      </c>
      <c r="BD257" s="1" t="s">
        <v>3</v>
      </c>
      <c r="BE257" s="1" t="s">
        <v>3</v>
      </c>
      <c r="BF257" s="1" t="s">
        <v>3</v>
      </c>
      <c r="BG257" s="1" t="s">
        <v>3</v>
      </c>
      <c r="BH257" s="1" t="s">
        <v>3</v>
      </c>
      <c r="BI257" s="1" t="s">
        <v>3</v>
      </c>
      <c r="BJ257" s="1" t="s">
        <v>3</v>
      </c>
      <c r="BK257" s="1" t="s">
        <v>3</v>
      </c>
      <c r="BL257" s="1" t="s">
        <v>3</v>
      </c>
      <c r="BM257" s="1" t="s">
        <v>3</v>
      </c>
      <c r="BN257" s="1" t="s">
        <v>3</v>
      </c>
      <c r="BO257" s="1" t="s">
        <v>3</v>
      </c>
      <c r="BP257" s="1" t="s">
        <v>3</v>
      </c>
      <c r="BQ257" s="1"/>
      <c r="BR257" s="1"/>
      <c r="BS257" s="1"/>
      <c r="BT257" s="1"/>
      <c r="BU257" s="1"/>
      <c r="BV257" s="1"/>
      <c r="BW257" s="1"/>
      <c r="BX257" s="1">
        <v>0</v>
      </c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>
        <v>0</v>
      </c>
    </row>
    <row r="259" spans="1:245" x14ac:dyDescent="0.2">
      <c r="A259" s="2">
        <v>52</v>
      </c>
      <c r="B259" s="2">
        <f t="shared" ref="B259:G259" si="138">B266</f>
        <v>1</v>
      </c>
      <c r="C259" s="2">
        <f t="shared" si="138"/>
        <v>4</v>
      </c>
      <c r="D259" s="2">
        <f t="shared" si="138"/>
        <v>257</v>
      </c>
      <c r="E259" s="2">
        <f t="shared" si="138"/>
        <v>0</v>
      </c>
      <c r="F259" s="2" t="str">
        <f t="shared" si="138"/>
        <v>Новый раздел</v>
      </c>
      <c r="G259" s="2" t="str">
        <f t="shared" si="138"/>
        <v>Октябрь</v>
      </c>
      <c r="H259" s="2"/>
      <c r="I259" s="2"/>
      <c r="J259" s="2"/>
      <c r="K259" s="2"/>
      <c r="L259" s="2"/>
      <c r="M259" s="2"/>
      <c r="N259" s="2"/>
      <c r="O259" s="2">
        <f t="shared" ref="O259:AT259" si="139">O266</f>
        <v>3413.01</v>
      </c>
      <c r="P259" s="2">
        <f t="shared" si="139"/>
        <v>386.46</v>
      </c>
      <c r="Q259" s="2">
        <f t="shared" si="139"/>
        <v>1679.77</v>
      </c>
      <c r="R259" s="2">
        <f t="shared" si="139"/>
        <v>335.59</v>
      </c>
      <c r="S259" s="2">
        <f t="shared" si="139"/>
        <v>1346.78</v>
      </c>
      <c r="T259" s="2">
        <f t="shared" si="139"/>
        <v>0</v>
      </c>
      <c r="U259" s="2">
        <f t="shared" si="139"/>
        <v>9.1420000000000012</v>
      </c>
      <c r="V259" s="2">
        <f t="shared" si="139"/>
        <v>0</v>
      </c>
      <c r="W259" s="2">
        <f t="shared" si="139"/>
        <v>0</v>
      </c>
      <c r="X259" s="2">
        <f t="shared" si="139"/>
        <v>942.74</v>
      </c>
      <c r="Y259" s="2">
        <f t="shared" si="139"/>
        <v>134.68</v>
      </c>
      <c r="Z259" s="2">
        <f t="shared" si="139"/>
        <v>0</v>
      </c>
      <c r="AA259" s="2">
        <f t="shared" si="139"/>
        <v>0</v>
      </c>
      <c r="AB259" s="2">
        <f t="shared" si="139"/>
        <v>3413.01</v>
      </c>
      <c r="AC259" s="2">
        <f t="shared" si="139"/>
        <v>386.46</v>
      </c>
      <c r="AD259" s="2">
        <f t="shared" si="139"/>
        <v>1679.77</v>
      </c>
      <c r="AE259" s="2">
        <f t="shared" si="139"/>
        <v>335.59</v>
      </c>
      <c r="AF259" s="2">
        <f t="shared" si="139"/>
        <v>1346.78</v>
      </c>
      <c r="AG259" s="2">
        <f t="shared" si="139"/>
        <v>0</v>
      </c>
      <c r="AH259" s="2">
        <f t="shared" si="139"/>
        <v>9.1420000000000012</v>
      </c>
      <c r="AI259" s="2">
        <f t="shared" si="139"/>
        <v>0</v>
      </c>
      <c r="AJ259" s="2">
        <f t="shared" si="139"/>
        <v>0</v>
      </c>
      <c r="AK259" s="2">
        <f t="shared" si="139"/>
        <v>942.74</v>
      </c>
      <c r="AL259" s="2">
        <f t="shared" si="139"/>
        <v>134.68</v>
      </c>
      <c r="AM259" s="2">
        <f t="shared" si="139"/>
        <v>0</v>
      </c>
      <c r="AN259" s="2">
        <f t="shared" si="139"/>
        <v>0</v>
      </c>
      <c r="AO259" s="2">
        <f t="shared" si="139"/>
        <v>0</v>
      </c>
      <c r="AP259" s="2">
        <f t="shared" si="139"/>
        <v>0</v>
      </c>
      <c r="AQ259" s="2">
        <f t="shared" si="139"/>
        <v>0</v>
      </c>
      <c r="AR259" s="2">
        <f t="shared" si="139"/>
        <v>4852.87</v>
      </c>
      <c r="AS259" s="2">
        <f t="shared" si="139"/>
        <v>0</v>
      </c>
      <c r="AT259" s="2">
        <f t="shared" si="139"/>
        <v>0</v>
      </c>
      <c r="AU259" s="2">
        <f t="shared" ref="AU259:BZ259" si="140">AU266</f>
        <v>4852.87</v>
      </c>
      <c r="AV259" s="2">
        <f t="shared" si="140"/>
        <v>386.46</v>
      </c>
      <c r="AW259" s="2">
        <f t="shared" si="140"/>
        <v>386.46</v>
      </c>
      <c r="AX259" s="2">
        <f t="shared" si="140"/>
        <v>0</v>
      </c>
      <c r="AY259" s="2">
        <f t="shared" si="140"/>
        <v>386.46</v>
      </c>
      <c r="AZ259" s="2">
        <f t="shared" si="140"/>
        <v>0</v>
      </c>
      <c r="BA259" s="2">
        <f t="shared" si="140"/>
        <v>0</v>
      </c>
      <c r="BB259" s="2">
        <f t="shared" si="140"/>
        <v>0</v>
      </c>
      <c r="BC259" s="2">
        <f t="shared" si="140"/>
        <v>0</v>
      </c>
      <c r="BD259" s="2">
        <f t="shared" si="140"/>
        <v>0</v>
      </c>
      <c r="BE259" s="2">
        <f t="shared" si="140"/>
        <v>0</v>
      </c>
      <c r="BF259" s="2">
        <f t="shared" si="140"/>
        <v>0</v>
      </c>
      <c r="BG259" s="2">
        <f t="shared" si="140"/>
        <v>0</v>
      </c>
      <c r="BH259" s="2">
        <f t="shared" si="140"/>
        <v>0</v>
      </c>
      <c r="BI259" s="2">
        <f t="shared" si="140"/>
        <v>0</v>
      </c>
      <c r="BJ259" s="2">
        <f t="shared" si="140"/>
        <v>0</v>
      </c>
      <c r="BK259" s="2">
        <f t="shared" si="140"/>
        <v>0</v>
      </c>
      <c r="BL259" s="2">
        <f t="shared" si="140"/>
        <v>0</v>
      </c>
      <c r="BM259" s="2">
        <f t="shared" si="140"/>
        <v>0</v>
      </c>
      <c r="BN259" s="2">
        <f t="shared" si="140"/>
        <v>0</v>
      </c>
      <c r="BO259" s="2">
        <f t="shared" si="140"/>
        <v>0</v>
      </c>
      <c r="BP259" s="2">
        <f t="shared" si="140"/>
        <v>0</v>
      </c>
      <c r="BQ259" s="2">
        <f t="shared" si="140"/>
        <v>0</v>
      </c>
      <c r="BR259" s="2">
        <f t="shared" si="140"/>
        <v>0</v>
      </c>
      <c r="BS259" s="2">
        <f t="shared" si="140"/>
        <v>0</v>
      </c>
      <c r="BT259" s="2">
        <f t="shared" si="140"/>
        <v>0</v>
      </c>
      <c r="BU259" s="2">
        <f t="shared" si="140"/>
        <v>0</v>
      </c>
      <c r="BV259" s="2">
        <f t="shared" si="140"/>
        <v>0</v>
      </c>
      <c r="BW259" s="2">
        <f t="shared" si="140"/>
        <v>0</v>
      </c>
      <c r="BX259" s="2">
        <f t="shared" si="140"/>
        <v>0</v>
      </c>
      <c r="BY259" s="2">
        <f t="shared" si="140"/>
        <v>0</v>
      </c>
      <c r="BZ259" s="2">
        <f t="shared" si="140"/>
        <v>0</v>
      </c>
      <c r="CA259" s="2">
        <f t="shared" ref="CA259:DF259" si="141">CA266</f>
        <v>4852.87</v>
      </c>
      <c r="CB259" s="2">
        <f t="shared" si="141"/>
        <v>0</v>
      </c>
      <c r="CC259" s="2">
        <f t="shared" si="141"/>
        <v>0</v>
      </c>
      <c r="CD259" s="2">
        <f t="shared" si="141"/>
        <v>4852.87</v>
      </c>
      <c r="CE259" s="2">
        <f t="shared" si="141"/>
        <v>386.46</v>
      </c>
      <c r="CF259" s="2">
        <f t="shared" si="141"/>
        <v>386.46</v>
      </c>
      <c r="CG259" s="2">
        <f t="shared" si="141"/>
        <v>0</v>
      </c>
      <c r="CH259" s="2">
        <f t="shared" si="141"/>
        <v>386.46</v>
      </c>
      <c r="CI259" s="2">
        <f t="shared" si="141"/>
        <v>0</v>
      </c>
      <c r="CJ259" s="2">
        <f t="shared" si="141"/>
        <v>0</v>
      </c>
      <c r="CK259" s="2">
        <f t="shared" si="141"/>
        <v>0</v>
      </c>
      <c r="CL259" s="2">
        <f t="shared" si="141"/>
        <v>0</v>
      </c>
      <c r="CM259" s="2">
        <f t="shared" si="141"/>
        <v>0</v>
      </c>
      <c r="CN259" s="2">
        <f t="shared" si="141"/>
        <v>0</v>
      </c>
      <c r="CO259" s="2">
        <f t="shared" si="141"/>
        <v>0</v>
      </c>
      <c r="CP259" s="2">
        <f t="shared" si="141"/>
        <v>0</v>
      </c>
      <c r="CQ259" s="2">
        <f t="shared" si="141"/>
        <v>0</v>
      </c>
      <c r="CR259" s="2">
        <f t="shared" si="141"/>
        <v>0</v>
      </c>
      <c r="CS259" s="2">
        <f t="shared" si="141"/>
        <v>0</v>
      </c>
      <c r="CT259" s="2">
        <f t="shared" si="141"/>
        <v>0</v>
      </c>
      <c r="CU259" s="2">
        <f t="shared" si="141"/>
        <v>0</v>
      </c>
      <c r="CV259" s="2">
        <f t="shared" si="141"/>
        <v>0</v>
      </c>
      <c r="CW259" s="2">
        <f t="shared" si="141"/>
        <v>0</v>
      </c>
      <c r="CX259" s="2">
        <f t="shared" si="141"/>
        <v>0</v>
      </c>
      <c r="CY259" s="2">
        <f t="shared" si="141"/>
        <v>0</v>
      </c>
      <c r="CZ259" s="2">
        <f t="shared" si="141"/>
        <v>0</v>
      </c>
      <c r="DA259" s="2">
        <f t="shared" si="141"/>
        <v>0</v>
      </c>
      <c r="DB259" s="2">
        <f t="shared" si="141"/>
        <v>0</v>
      </c>
      <c r="DC259" s="2">
        <f t="shared" si="141"/>
        <v>0</v>
      </c>
      <c r="DD259" s="2">
        <f t="shared" si="141"/>
        <v>0</v>
      </c>
      <c r="DE259" s="2">
        <f t="shared" si="141"/>
        <v>0</v>
      </c>
      <c r="DF259" s="2">
        <f t="shared" si="141"/>
        <v>0</v>
      </c>
      <c r="DG259" s="3">
        <f t="shared" ref="DG259:EL259" si="142">DG266</f>
        <v>0</v>
      </c>
      <c r="DH259" s="3">
        <f t="shared" si="142"/>
        <v>0</v>
      </c>
      <c r="DI259" s="3">
        <f t="shared" si="142"/>
        <v>0</v>
      </c>
      <c r="DJ259" s="3">
        <f t="shared" si="142"/>
        <v>0</v>
      </c>
      <c r="DK259" s="3">
        <f t="shared" si="142"/>
        <v>0</v>
      </c>
      <c r="DL259" s="3">
        <f t="shared" si="142"/>
        <v>0</v>
      </c>
      <c r="DM259" s="3">
        <f t="shared" si="142"/>
        <v>0</v>
      </c>
      <c r="DN259" s="3">
        <f t="shared" si="142"/>
        <v>0</v>
      </c>
      <c r="DO259" s="3">
        <f t="shared" si="142"/>
        <v>0</v>
      </c>
      <c r="DP259" s="3">
        <f t="shared" si="142"/>
        <v>0</v>
      </c>
      <c r="DQ259" s="3">
        <f t="shared" si="142"/>
        <v>0</v>
      </c>
      <c r="DR259" s="3">
        <f t="shared" si="142"/>
        <v>0</v>
      </c>
      <c r="DS259" s="3">
        <f t="shared" si="142"/>
        <v>0</v>
      </c>
      <c r="DT259" s="3">
        <f t="shared" si="142"/>
        <v>0</v>
      </c>
      <c r="DU259" s="3">
        <f t="shared" si="142"/>
        <v>0</v>
      </c>
      <c r="DV259" s="3">
        <f t="shared" si="142"/>
        <v>0</v>
      </c>
      <c r="DW259" s="3">
        <f t="shared" si="142"/>
        <v>0</v>
      </c>
      <c r="DX259" s="3">
        <f t="shared" si="142"/>
        <v>0</v>
      </c>
      <c r="DY259" s="3">
        <f t="shared" si="142"/>
        <v>0</v>
      </c>
      <c r="DZ259" s="3">
        <f t="shared" si="142"/>
        <v>0</v>
      </c>
      <c r="EA259" s="3">
        <f t="shared" si="142"/>
        <v>0</v>
      </c>
      <c r="EB259" s="3">
        <f t="shared" si="142"/>
        <v>0</v>
      </c>
      <c r="EC259" s="3">
        <f t="shared" si="142"/>
        <v>0</v>
      </c>
      <c r="ED259" s="3">
        <f t="shared" si="142"/>
        <v>0</v>
      </c>
      <c r="EE259" s="3">
        <f t="shared" si="142"/>
        <v>0</v>
      </c>
      <c r="EF259" s="3">
        <f t="shared" si="142"/>
        <v>0</v>
      </c>
      <c r="EG259" s="3">
        <f t="shared" si="142"/>
        <v>0</v>
      </c>
      <c r="EH259" s="3">
        <f t="shared" si="142"/>
        <v>0</v>
      </c>
      <c r="EI259" s="3">
        <f t="shared" si="142"/>
        <v>0</v>
      </c>
      <c r="EJ259" s="3">
        <f t="shared" si="142"/>
        <v>0</v>
      </c>
      <c r="EK259" s="3">
        <f t="shared" si="142"/>
        <v>0</v>
      </c>
      <c r="EL259" s="3">
        <f t="shared" si="142"/>
        <v>0</v>
      </c>
      <c r="EM259" s="3">
        <f t="shared" ref="EM259:FR259" si="143">EM266</f>
        <v>0</v>
      </c>
      <c r="EN259" s="3">
        <f t="shared" si="143"/>
        <v>0</v>
      </c>
      <c r="EO259" s="3">
        <f t="shared" si="143"/>
        <v>0</v>
      </c>
      <c r="EP259" s="3">
        <f t="shared" si="143"/>
        <v>0</v>
      </c>
      <c r="EQ259" s="3">
        <f t="shared" si="143"/>
        <v>0</v>
      </c>
      <c r="ER259" s="3">
        <f t="shared" si="143"/>
        <v>0</v>
      </c>
      <c r="ES259" s="3">
        <f t="shared" si="143"/>
        <v>0</v>
      </c>
      <c r="ET259" s="3">
        <f t="shared" si="143"/>
        <v>0</v>
      </c>
      <c r="EU259" s="3">
        <f t="shared" si="143"/>
        <v>0</v>
      </c>
      <c r="EV259" s="3">
        <f t="shared" si="143"/>
        <v>0</v>
      </c>
      <c r="EW259" s="3">
        <f t="shared" si="143"/>
        <v>0</v>
      </c>
      <c r="EX259" s="3">
        <f t="shared" si="143"/>
        <v>0</v>
      </c>
      <c r="EY259" s="3">
        <f t="shared" si="143"/>
        <v>0</v>
      </c>
      <c r="EZ259" s="3">
        <f t="shared" si="143"/>
        <v>0</v>
      </c>
      <c r="FA259" s="3">
        <f t="shared" si="143"/>
        <v>0</v>
      </c>
      <c r="FB259" s="3">
        <f t="shared" si="143"/>
        <v>0</v>
      </c>
      <c r="FC259" s="3">
        <f t="shared" si="143"/>
        <v>0</v>
      </c>
      <c r="FD259" s="3">
        <f t="shared" si="143"/>
        <v>0</v>
      </c>
      <c r="FE259" s="3">
        <f t="shared" si="143"/>
        <v>0</v>
      </c>
      <c r="FF259" s="3">
        <f t="shared" si="143"/>
        <v>0</v>
      </c>
      <c r="FG259" s="3">
        <f t="shared" si="143"/>
        <v>0</v>
      </c>
      <c r="FH259" s="3">
        <f t="shared" si="143"/>
        <v>0</v>
      </c>
      <c r="FI259" s="3">
        <f t="shared" si="143"/>
        <v>0</v>
      </c>
      <c r="FJ259" s="3">
        <f t="shared" si="143"/>
        <v>0</v>
      </c>
      <c r="FK259" s="3">
        <f t="shared" si="143"/>
        <v>0</v>
      </c>
      <c r="FL259" s="3">
        <f t="shared" si="143"/>
        <v>0</v>
      </c>
      <c r="FM259" s="3">
        <f t="shared" si="143"/>
        <v>0</v>
      </c>
      <c r="FN259" s="3">
        <f t="shared" si="143"/>
        <v>0</v>
      </c>
      <c r="FO259" s="3">
        <f t="shared" si="143"/>
        <v>0</v>
      </c>
      <c r="FP259" s="3">
        <f t="shared" si="143"/>
        <v>0</v>
      </c>
      <c r="FQ259" s="3">
        <f t="shared" si="143"/>
        <v>0</v>
      </c>
      <c r="FR259" s="3">
        <f t="shared" si="143"/>
        <v>0</v>
      </c>
      <c r="FS259" s="3">
        <f t="shared" ref="FS259:GX259" si="144">FS266</f>
        <v>0</v>
      </c>
      <c r="FT259" s="3">
        <f t="shared" si="144"/>
        <v>0</v>
      </c>
      <c r="FU259" s="3">
        <f t="shared" si="144"/>
        <v>0</v>
      </c>
      <c r="FV259" s="3">
        <f t="shared" si="144"/>
        <v>0</v>
      </c>
      <c r="FW259" s="3">
        <f t="shared" si="144"/>
        <v>0</v>
      </c>
      <c r="FX259" s="3">
        <f t="shared" si="144"/>
        <v>0</v>
      </c>
      <c r="FY259" s="3">
        <f t="shared" si="144"/>
        <v>0</v>
      </c>
      <c r="FZ259" s="3">
        <f t="shared" si="144"/>
        <v>0</v>
      </c>
      <c r="GA259" s="3">
        <f t="shared" si="144"/>
        <v>0</v>
      </c>
      <c r="GB259" s="3">
        <f t="shared" si="144"/>
        <v>0</v>
      </c>
      <c r="GC259" s="3">
        <f t="shared" si="144"/>
        <v>0</v>
      </c>
      <c r="GD259" s="3">
        <f t="shared" si="144"/>
        <v>0</v>
      </c>
      <c r="GE259" s="3">
        <f t="shared" si="144"/>
        <v>0</v>
      </c>
      <c r="GF259" s="3">
        <f t="shared" si="144"/>
        <v>0</v>
      </c>
      <c r="GG259" s="3">
        <f t="shared" si="144"/>
        <v>0</v>
      </c>
      <c r="GH259" s="3">
        <f t="shared" si="144"/>
        <v>0</v>
      </c>
      <c r="GI259" s="3">
        <f t="shared" si="144"/>
        <v>0</v>
      </c>
      <c r="GJ259" s="3">
        <f t="shared" si="144"/>
        <v>0</v>
      </c>
      <c r="GK259" s="3">
        <f t="shared" si="144"/>
        <v>0</v>
      </c>
      <c r="GL259" s="3">
        <f t="shared" si="144"/>
        <v>0</v>
      </c>
      <c r="GM259" s="3">
        <f t="shared" si="144"/>
        <v>0</v>
      </c>
      <c r="GN259" s="3">
        <f t="shared" si="144"/>
        <v>0</v>
      </c>
      <c r="GO259" s="3">
        <f t="shared" si="144"/>
        <v>0</v>
      </c>
      <c r="GP259" s="3">
        <f t="shared" si="144"/>
        <v>0</v>
      </c>
      <c r="GQ259" s="3">
        <f t="shared" si="144"/>
        <v>0</v>
      </c>
      <c r="GR259" s="3">
        <f t="shared" si="144"/>
        <v>0</v>
      </c>
      <c r="GS259" s="3">
        <f t="shared" si="144"/>
        <v>0</v>
      </c>
      <c r="GT259" s="3">
        <f t="shared" si="144"/>
        <v>0</v>
      </c>
      <c r="GU259" s="3">
        <f t="shared" si="144"/>
        <v>0</v>
      </c>
      <c r="GV259" s="3">
        <f t="shared" si="144"/>
        <v>0</v>
      </c>
      <c r="GW259" s="3">
        <f t="shared" si="144"/>
        <v>0</v>
      </c>
      <c r="GX259" s="3">
        <f t="shared" si="144"/>
        <v>0</v>
      </c>
    </row>
    <row r="261" spans="1:245" x14ac:dyDescent="0.2">
      <c r="A261">
        <v>17</v>
      </c>
      <c r="B261">
        <v>1</v>
      </c>
      <c r="C261">
        <f>ROW(SmtRes!A56)</f>
        <v>56</v>
      </c>
      <c r="D261">
        <f>ROW(EtalonRes!A54)</f>
        <v>54</v>
      </c>
      <c r="E261" t="s">
        <v>149</v>
      </c>
      <c r="F261" t="s">
        <v>15</v>
      </c>
      <c r="G261" t="s">
        <v>16</v>
      </c>
      <c r="H261" t="s">
        <v>17</v>
      </c>
      <c r="I261">
        <v>1.05</v>
      </c>
      <c r="J261">
        <v>0</v>
      </c>
      <c r="O261">
        <f>ROUND(CP261,2)</f>
        <v>1829.59</v>
      </c>
      <c r="P261">
        <f>ROUND(CQ261*I261,2)</f>
        <v>94.44</v>
      </c>
      <c r="Q261">
        <f>ROUND(CR261*I261,2)</f>
        <v>1545.58</v>
      </c>
      <c r="R261">
        <f>ROUND(CS261*I261,2)</f>
        <v>328.32</v>
      </c>
      <c r="S261">
        <f>ROUND(CT261*I261,2)</f>
        <v>189.57</v>
      </c>
      <c r="T261">
        <f>ROUND(CU261*I261,2)</f>
        <v>0</v>
      </c>
      <c r="U261">
        <f>CV261*I261</f>
        <v>1.7640000000000002</v>
      </c>
      <c r="V261">
        <f>CW261*I261</f>
        <v>0</v>
      </c>
      <c r="W261">
        <f>ROUND(CX261*I261,2)</f>
        <v>0</v>
      </c>
      <c r="X261">
        <f t="shared" ref="X261:Y264" si="145">ROUND(CY261,2)</f>
        <v>132.69999999999999</v>
      </c>
      <c r="Y261">
        <f t="shared" si="145"/>
        <v>18.96</v>
      </c>
      <c r="AA261">
        <v>35064013</v>
      </c>
      <c r="AB261">
        <f>ROUND((AC261+AD261+AF261),2)</f>
        <v>1742.46</v>
      </c>
      <c r="AC261">
        <f>ROUND(((ES261*3)),2)</f>
        <v>89.94</v>
      </c>
      <c r="AD261">
        <f>ROUND(((((ET261*3))-((EU261*3)))+AE261),2)</f>
        <v>1471.98</v>
      </c>
      <c r="AE261">
        <f>ROUND(((EU261*3)),2)</f>
        <v>312.69</v>
      </c>
      <c r="AF261">
        <f>ROUND(((EV261*3)),2)</f>
        <v>180.54</v>
      </c>
      <c r="AG261">
        <f>ROUND((AP261),2)</f>
        <v>0</v>
      </c>
      <c r="AH261">
        <f>((EW261*3))</f>
        <v>1.6800000000000002</v>
      </c>
      <c r="AI261">
        <f>((EX261*3))</f>
        <v>0</v>
      </c>
      <c r="AJ261">
        <f>ROUND((AS261),2)</f>
        <v>0</v>
      </c>
      <c r="AK261">
        <v>580.82000000000005</v>
      </c>
      <c r="AL261">
        <v>29.98</v>
      </c>
      <c r="AM261">
        <v>490.66</v>
      </c>
      <c r="AN261">
        <v>104.23</v>
      </c>
      <c r="AO261">
        <v>60.18</v>
      </c>
      <c r="AP261">
        <v>0</v>
      </c>
      <c r="AQ261">
        <v>0.56000000000000005</v>
      </c>
      <c r="AR261">
        <v>0</v>
      </c>
      <c r="AS261">
        <v>0</v>
      </c>
      <c r="AT261">
        <v>70</v>
      </c>
      <c r="AU261">
        <v>10</v>
      </c>
      <c r="AV261">
        <v>1</v>
      </c>
      <c r="AW261">
        <v>1</v>
      </c>
      <c r="AZ261">
        <v>1</v>
      </c>
      <c r="BA261">
        <v>1</v>
      </c>
      <c r="BB261">
        <v>1</v>
      </c>
      <c r="BC261">
        <v>1</v>
      </c>
      <c r="BD261" t="s">
        <v>3</v>
      </c>
      <c r="BE261" t="s">
        <v>3</v>
      </c>
      <c r="BF261" t="s">
        <v>3</v>
      </c>
      <c r="BG261" t="s">
        <v>3</v>
      </c>
      <c r="BH261">
        <v>0</v>
      </c>
      <c r="BI261">
        <v>4</v>
      </c>
      <c r="BJ261" t="s">
        <v>18</v>
      </c>
      <c r="BM261">
        <v>0</v>
      </c>
      <c r="BN261">
        <v>0</v>
      </c>
      <c r="BO261" t="s">
        <v>3</v>
      </c>
      <c r="BP261">
        <v>0</v>
      </c>
      <c r="BQ261">
        <v>1</v>
      </c>
      <c r="BR261">
        <v>0</v>
      </c>
      <c r="BS261">
        <v>1</v>
      </c>
      <c r="BT261">
        <v>1</v>
      </c>
      <c r="BU261">
        <v>1</v>
      </c>
      <c r="BV261">
        <v>1</v>
      </c>
      <c r="BW261">
        <v>1</v>
      </c>
      <c r="BX261">
        <v>1</v>
      </c>
      <c r="BY261" t="s">
        <v>3</v>
      </c>
      <c r="BZ261">
        <v>70</v>
      </c>
      <c r="CA261">
        <v>10</v>
      </c>
      <c r="CF261">
        <v>0</v>
      </c>
      <c r="CG261">
        <v>0</v>
      </c>
      <c r="CM261">
        <v>0</v>
      </c>
      <c r="CN261" t="s">
        <v>3</v>
      </c>
      <c r="CO261">
        <v>0</v>
      </c>
      <c r="CP261">
        <f>(P261+Q261+S261)</f>
        <v>1829.59</v>
      </c>
      <c r="CQ261">
        <f>(AC261*BC261*AW261)</f>
        <v>89.94</v>
      </c>
      <c r="CR261">
        <f>(((((ET261*3))*BB261-((EU261*3))*BS261)+AE261*BS261)*AV261)</f>
        <v>1471.98</v>
      </c>
      <c r="CS261">
        <f>(AE261*BS261*AV261)</f>
        <v>312.69</v>
      </c>
      <c r="CT261">
        <f>(AF261*BA261*AV261)</f>
        <v>180.54</v>
      </c>
      <c r="CU261">
        <f>AG261</f>
        <v>0</v>
      </c>
      <c r="CV261">
        <f>(AH261*AV261)</f>
        <v>1.6800000000000002</v>
      </c>
      <c r="CW261">
        <f t="shared" ref="CW261:CX264" si="146">AI261</f>
        <v>0</v>
      </c>
      <c r="CX261">
        <f t="shared" si="146"/>
        <v>0</v>
      </c>
      <c r="CY261">
        <f>((S261*BZ261)/100)</f>
        <v>132.69899999999998</v>
      </c>
      <c r="CZ261">
        <f>((S261*CA261)/100)</f>
        <v>18.956999999999997</v>
      </c>
      <c r="DC261" t="s">
        <v>3</v>
      </c>
      <c r="DD261" t="s">
        <v>28</v>
      </c>
      <c r="DE261" t="s">
        <v>28</v>
      </c>
      <c r="DF261" t="s">
        <v>28</v>
      </c>
      <c r="DG261" t="s">
        <v>28</v>
      </c>
      <c r="DH261" t="s">
        <v>3</v>
      </c>
      <c r="DI261" t="s">
        <v>28</v>
      </c>
      <c r="DJ261" t="s">
        <v>28</v>
      </c>
      <c r="DK261" t="s">
        <v>3</v>
      </c>
      <c r="DL261" t="s">
        <v>3</v>
      </c>
      <c r="DM261" t="s">
        <v>3</v>
      </c>
      <c r="DN261">
        <v>0</v>
      </c>
      <c r="DO261">
        <v>0</v>
      </c>
      <c r="DP261">
        <v>1</v>
      </c>
      <c r="DQ261">
        <v>1</v>
      </c>
      <c r="DU261">
        <v>1007</v>
      </c>
      <c r="DV261" t="s">
        <v>17</v>
      </c>
      <c r="DW261" t="s">
        <v>17</v>
      </c>
      <c r="DX261">
        <v>1</v>
      </c>
      <c r="EE261">
        <v>33645457</v>
      </c>
      <c r="EF261">
        <v>1</v>
      </c>
      <c r="EG261" t="s">
        <v>20</v>
      </c>
      <c r="EH261">
        <v>0</v>
      </c>
      <c r="EI261" t="s">
        <v>3</v>
      </c>
      <c r="EJ261">
        <v>4</v>
      </c>
      <c r="EK261">
        <v>0</v>
      </c>
      <c r="EL261" t="s">
        <v>21</v>
      </c>
      <c r="EM261" t="s">
        <v>22</v>
      </c>
      <c r="EO261" t="s">
        <v>3</v>
      </c>
      <c r="EQ261">
        <v>0</v>
      </c>
      <c r="ER261">
        <v>580.82000000000005</v>
      </c>
      <c r="ES261">
        <v>29.98</v>
      </c>
      <c r="ET261">
        <v>490.66</v>
      </c>
      <c r="EU261">
        <v>104.23</v>
      </c>
      <c r="EV261">
        <v>60.18</v>
      </c>
      <c r="EW261">
        <v>0.56000000000000005</v>
      </c>
      <c r="EX261">
        <v>0</v>
      </c>
      <c r="EY261">
        <v>0</v>
      </c>
      <c r="FQ261">
        <v>0</v>
      </c>
      <c r="FR261">
        <f>ROUND(IF(AND(BH261=3,BI261=3),P261,0),2)</f>
        <v>0</v>
      </c>
      <c r="FS261">
        <v>0</v>
      </c>
      <c r="FX261">
        <v>70</v>
      </c>
      <c r="FY261">
        <v>10</v>
      </c>
      <c r="GA261" t="s">
        <v>3</v>
      </c>
      <c r="GD261">
        <v>0</v>
      </c>
      <c r="GF261">
        <v>450525561</v>
      </c>
      <c r="GG261">
        <v>2</v>
      </c>
      <c r="GH261">
        <v>1</v>
      </c>
      <c r="GI261">
        <v>-2</v>
      </c>
      <c r="GJ261">
        <v>0</v>
      </c>
      <c r="GK261">
        <f>ROUND(R261*(R12)/100,2)</f>
        <v>354.59</v>
      </c>
      <c r="GL261">
        <f>ROUND(IF(AND(BH261=3,BI261=3,FS261&lt;&gt;0),P261,0),2)</f>
        <v>0</v>
      </c>
      <c r="GM261">
        <f>ROUND(O261+X261+Y261+GK261,2)+GX261</f>
        <v>2335.84</v>
      </c>
      <c r="GN261">
        <f>IF(OR(BI261=0,BI261=1),ROUND(O261+X261+Y261+GK261,2),0)</f>
        <v>0</v>
      </c>
      <c r="GO261">
        <f>IF(BI261=2,ROUND(O261+X261+Y261+GK261,2),0)</f>
        <v>0</v>
      </c>
      <c r="GP261">
        <f>IF(BI261=4,ROUND(O261+X261+Y261+GK261,2)+GX261,0)</f>
        <v>2335.84</v>
      </c>
      <c r="GR261">
        <v>0</v>
      </c>
      <c r="GS261">
        <v>3</v>
      </c>
      <c r="GT261">
        <v>0</v>
      </c>
      <c r="GU261" t="s">
        <v>3</v>
      </c>
      <c r="GV261">
        <f>ROUND(GT261,2)</f>
        <v>0</v>
      </c>
      <c r="GW261">
        <v>1</v>
      </c>
      <c r="GX261">
        <f>ROUND(GV261*GW261*I261,2)</f>
        <v>0</v>
      </c>
      <c r="HA261">
        <v>0</v>
      </c>
      <c r="HB261">
        <v>0</v>
      </c>
      <c r="IK261">
        <v>0</v>
      </c>
    </row>
    <row r="262" spans="1:245" x14ac:dyDescent="0.2">
      <c r="A262">
        <v>17</v>
      </c>
      <c r="B262">
        <v>1</v>
      </c>
      <c r="C262">
        <f>ROW(SmtRes!A57)</f>
        <v>57</v>
      </c>
      <c r="D262">
        <f>ROW(EtalonRes!A55)</f>
        <v>55</v>
      </c>
      <c r="E262" t="s">
        <v>150</v>
      </c>
      <c r="F262" t="s">
        <v>24</v>
      </c>
      <c r="G262" t="s">
        <v>25</v>
      </c>
      <c r="H262" t="s">
        <v>26</v>
      </c>
      <c r="I262">
        <f>ROUND(790/100,9)</f>
        <v>7.9</v>
      </c>
      <c r="J262">
        <v>0</v>
      </c>
      <c r="O262">
        <f>ROUND(CP262,2)</f>
        <v>346.97</v>
      </c>
      <c r="P262">
        <f>ROUND(CQ262*I262,2)</f>
        <v>0</v>
      </c>
      <c r="Q262">
        <f>ROUND(CR262*I262,2)</f>
        <v>0</v>
      </c>
      <c r="R262">
        <f>ROUND(CS262*I262,2)</f>
        <v>0</v>
      </c>
      <c r="S262">
        <f>ROUND(CT262*I262,2)</f>
        <v>346.97</v>
      </c>
      <c r="T262">
        <f>ROUND(CU262*I262,2)</f>
        <v>0</v>
      </c>
      <c r="U262">
        <f>CV262*I262</f>
        <v>2.2120000000000002</v>
      </c>
      <c r="V262">
        <f>CW262*I262</f>
        <v>0</v>
      </c>
      <c r="W262">
        <f>ROUND(CX262*I262,2)</f>
        <v>0</v>
      </c>
      <c r="X262">
        <f t="shared" si="145"/>
        <v>242.88</v>
      </c>
      <c r="Y262">
        <f t="shared" si="145"/>
        <v>34.700000000000003</v>
      </c>
      <c r="AA262">
        <v>35064013</v>
      </c>
      <c r="AB262">
        <f>ROUND((AC262+AD262+AF262),2)</f>
        <v>43.92</v>
      </c>
      <c r="AC262">
        <f>ROUND(((ES262*2)),2)</f>
        <v>0</v>
      </c>
      <c r="AD262">
        <f>ROUND(((((ET262*2))-((EU262*2)))+AE262),2)</f>
        <v>0</v>
      </c>
      <c r="AE262">
        <f>ROUND(((EU262*2)),2)</f>
        <v>0</v>
      </c>
      <c r="AF262">
        <f>ROUND(((EV262*2)),2)</f>
        <v>43.92</v>
      </c>
      <c r="AG262">
        <f>ROUND((AP262),2)</f>
        <v>0</v>
      </c>
      <c r="AH262">
        <f>((EW262*2))</f>
        <v>0.28000000000000003</v>
      </c>
      <c r="AI262">
        <f>((EX262*2))</f>
        <v>0</v>
      </c>
      <c r="AJ262">
        <f>ROUND((AS262),2)</f>
        <v>0</v>
      </c>
      <c r="AK262">
        <v>21.96</v>
      </c>
      <c r="AL262">
        <v>0</v>
      </c>
      <c r="AM262">
        <v>0</v>
      </c>
      <c r="AN262">
        <v>0</v>
      </c>
      <c r="AO262">
        <v>21.96</v>
      </c>
      <c r="AP262">
        <v>0</v>
      </c>
      <c r="AQ262">
        <v>0.14000000000000001</v>
      </c>
      <c r="AR262">
        <v>0</v>
      </c>
      <c r="AS262">
        <v>0</v>
      </c>
      <c r="AT262">
        <v>70</v>
      </c>
      <c r="AU262">
        <v>10</v>
      </c>
      <c r="AV262">
        <v>1</v>
      </c>
      <c r="AW262">
        <v>1</v>
      </c>
      <c r="AZ262">
        <v>1</v>
      </c>
      <c r="BA262">
        <v>1</v>
      </c>
      <c r="BB262">
        <v>1</v>
      </c>
      <c r="BC262">
        <v>1</v>
      </c>
      <c r="BD262" t="s">
        <v>3</v>
      </c>
      <c r="BE262" t="s">
        <v>3</v>
      </c>
      <c r="BF262" t="s">
        <v>3</v>
      </c>
      <c r="BG262" t="s">
        <v>3</v>
      </c>
      <c r="BH262">
        <v>0</v>
      </c>
      <c r="BI262">
        <v>4</v>
      </c>
      <c r="BJ262" t="s">
        <v>27</v>
      </c>
      <c r="BM262">
        <v>0</v>
      </c>
      <c r="BN262">
        <v>0</v>
      </c>
      <c r="BO262" t="s">
        <v>3</v>
      </c>
      <c r="BP262">
        <v>0</v>
      </c>
      <c r="BQ262">
        <v>1</v>
      </c>
      <c r="BR262">
        <v>0</v>
      </c>
      <c r="BS262">
        <v>1</v>
      </c>
      <c r="BT262">
        <v>1</v>
      </c>
      <c r="BU262">
        <v>1</v>
      </c>
      <c r="BV262">
        <v>1</v>
      </c>
      <c r="BW262">
        <v>1</v>
      </c>
      <c r="BX262">
        <v>1</v>
      </c>
      <c r="BY262" t="s">
        <v>3</v>
      </c>
      <c r="BZ262">
        <v>70</v>
      </c>
      <c r="CA262">
        <v>10</v>
      </c>
      <c r="CF262">
        <v>0</v>
      </c>
      <c r="CG262">
        <v>0</v>
      </c>
      <c r="CM262">
        <v>0</v>
      </c>
      <c r="CN262" t="s">
        <v>3</v>
      </c>
      <c r="CO262">
        <v>0</v>
      </c>
      <c r="CP262">
        <f>(P262+Q262+S262)</f>
        <v>346.97</v>
      </c>
      <c r="CQ262">
        <f>(AC262*BC262*AW262)</f>
        <v>0</v>
      </c>
      <c r="CR262">
        <f>(((((ET262*2))*BB262-((EU262*2))*BS262)+AE262*BS262)*AV262)</f>
        <v>0</v>
      </c>
      <c r="CS262">
        <f>(AE262*BS262*AV262)</f>
        <v>0</v>
      </c>
      <c r="CT262">
        <f>(AF262*BA262*AV262)</f>
        <v>43.92</v>
      </c>
      <c r="CU262">
        <f>AG262</f>
        <v>0</v>
      </c>
      <c r="CV262">
        <f>(AH262*AV262)</f>
        <v>0.28000000000000003</v>
      </c>
      <c r="CW262">
        <f t="shared" si="146"/>
        <v>0</v>
      </c>
      <c r="CX262">
        <f t="shared" si="146"/>
        <v>0</v>
      </c>
      <c r="CY262">
        <f>((S262*BZ262)/100)</f>
        <v>242.87900000000002</v>
      </c>
      <c r="CZ262">
        <f>((S262*CA262)/100)</f>
        <v>34.697000000000003</v>
      </c>
      <c r="DC262" t="s">
        <v>3</v>
      </c>
      <c r="DD262" t="s">
        <v>19</v>
      </c>
      <c r="DE262" t="s">
        <v>19</v>
      </c>
      <c r="DF262" t="s">
        <v>19</v>
      </c>
      <c r="DG262" t="s">
        <v>19</v>
      </c>
      <c r="DH262" t="s">
        <v>3</v>
      </c>
      <c r="DI262" t="s">
        <v>19</v>
      </c>
      <c r="DJ262" t="s">
        <v>19</v>
      </c>
      <c r="DK262" t="s">
        <v>3</v>
      </c>
      <c r="DL262" t="s">
        <v>3</v>
      </c>
      <c r="DM262" t="s">
        <v>3</v>
      </c>
      <c r="DN262">
        <v>0</v>
      </c>
      <c r="DO262">
        <v>0</v>
      </c>
      <c r="DP262">
        <v>1</v>
      </c>
      <c r="DQ262">
        <v>1</v>
      </c>
      <c r="DU262">
        <v>1005</v>
      </c>
      <c r="DV262" t="s">
        <v>26</v>
      </c>
      <c r="DW262" t="s">
        <v>26</v>
      </c>
      <c r="DX262">
        <v>100</v>
      </c>
      <c r="EE262">
        <v>33645457</v>
      </c>
      <c r="EF262">
        <v>1</v>
      </c>
      <c r="EG262" t="s">
        <v>20</v>
      </c>
      <c r="EH262">
        <v>0</v>
      </c>
      <c r="EI262" t="s">
        <v>3</v>
      </c>
      <c r="EJ262">
        <v>4</v>
      </c>
      <c r="EK262">
        <v>0</v>
      </c>
      <c r="EL262" t="s">
        <v>21</v>
      </c>
      <c r="EM262" t="s">
        <v>22</v>
      </c>
      <c r="EO262" t="s">
        <v>3</v>
      </c>
      <c r="EQ262">
        <v>0</v>
      </c>
      <c r="ER262">
        <v>21.96</v>
      </c>
      <c r="ES262">
        <v>0</v>
      </c>
      <c r="ET262">
        <v>0</v>
      </c>
      <c r="EU262">
        <v>0</v>
      </c>
      <c r="EV262">
        <v>21.96</v>
      </c>
      <c r="EW262">
        <v>0.14000000000000001</v>
      </c>
      <c r="EX262">
        <v>0</v>
      </c>
      <c r="EY262">
        <v>0</v>
      </c>
      <c r="FQ262">
        <v>0</v>
      </c>
      <c r="FR262">
        <f>ROUND(IF(AND(BH262=3,BI262=3),P262,0),2)</f>
        <v>0</v>
      </c>
      <c r="FS262">
        <v>0</v>
      </c>
      <c r="FX262">
        <v>70</v>
      </c>
      <c r="FY262">
        <v>10</v>
      </c>
      <c r="GA262" t="s">
        <v>3</v>
      </c>
      <c r="GD262">
        <v>0</v>
      </c>
      <c r="GF262">
        <v>-994846734</v>
      </c>
      <c r="GG262">
        <v>2</v>
      </c>
      <c r="GH262">
        <v>1</v>
      </c>
      <c r="GI262">
        <v>-2</v>
      </c>
      <c r="GJ262">
        <v>0</v>
      </c>
      <c r="GK262">
        <f>ROUND(R262*(R12)/100,2)</f>
        <v>0</v>
      </c>
      <c r="GL262">
        <f>ROUND(IF(AND(BH262=3,BI262=3,FS262&lt;&gt;0),P262,0),2)</f>
        <v>0</v>
      </c>
      <c r="GM262">
        <f>ROUND(O262+X262+Y262+GK262,2)+GX262</f>
        <v>624.54999999999995</v>
      </c>
      <c r="GN262">
        <f>IF(OR(BI262=0,BI262=1),ROUND(O262+X262+Y262+GK262,2),0)</f>
        <v>0</v>
      </c>
      <c r="GO262">
        <f>IF(BI262=2,ROUND(O262+X262+Y262+GK262,2),0)</f>
        <v>0</v>
      </c>
      <c r="GP262">
        <f>IF(BI262=4,ROUND(O262+X262+Y262+GK262,2)+GX262,0)</f>
        <v>624.54999999999995</v>
      </c>
      <c r="GR262">
        <v>0</v>
      </c>
      <c r="GS262">
        <v>3</v>
      </c>
      <c r="GT262">
        <v>0</v>
      </c>
      <c r="GU262" t="s">
        <v>3</v>
      </c>
      <c r="GV262">
        <f>ROUND(GT262,2)</f>
        <v>0</v>
      </c>
      <c r="GW262">
        <v>1</v>
      </c>
      <c r="GX262">
        <f>ROUND(GV262*GW262*I262,2)</f>
        <v>0</v>
      </c>
      <c r="HA262">
        <v>0</v>
      </c>
      <c r="HB262">
        <v>0</v>
      </c>
      <c r="IK262">
        <v>0</v>
      </c>
    </row>
    <row r="263" spans="1:245" x14ac:dyDescent="0.2">
      <c r="A263">
        <v>17</v>
      </c>
      <c r="B263">
        <v>1</v>
      </c>
      <c r="C263">
        <f>ROW(SmtRes!A60)</f>
        <v>60</v>
      </c>
      <c r="D263">
        <f>ROW(EtalonRes!A58)</f>
        <v>58</v>
      </c>
      <c r="E263" t="s">
        <v>151</v>
      </c>
      <c r="F263" t="s">
        <v>30</v>
      </c>
      <c r="G263" t="s">
        <v>31</v>
      </c>
      <c r="H263" t="s">
        <v>26</v>
      </c>
      <c r="I263">
        <f>ROUND(210/100,9)</f>
        <v>2.1</v>
      </c>
      <c r="J263">
        <v>0</v>
      </c>
      <c r="O263">
        <f>ROUND(CP263,2)</f>
        <v>278.29000000000002</v>
      </c>
      <c r="P263">
        <f>ROUND(CQ263*I263,2)</f>
        <v>27.97</v>
      </c>
      <c r="Q263">
        <f>ROUND(CR263*I263,2)</f>
        <v>0</v>
      </c>
      <c r="R263">
        <f>ROUND(CS263*I263,2)</f>
        <v>0</v>
      </c>
      <c r="S263">
        <f>ROUND(CT263*I263,2)</f>
        <v>250.32</v>
      </c>
      <c r="T263">
        <f>ROUND(CU263*I263,2)</f>
        <v>0</v>
      </c>
      <c r="U263">
        <f>CV263*I263</f>
        <v>1.5960000000000001</v>
      </c>
      <c r="V263">
        <f>CW263*I263</f>
        <v>0</v>
      </c>
      <c r="W263">
        <f>ROUND(CX263*I263,2)</f>
        <v>0</v>
      </c>
      <c r="X263">
        <f t="shared" si="145"/>
        <v>175.22</v>
      </c>
      <c r="Y263">
        <f t="shared" si="145"/>
        <v>25.03</v>
      </c>
      <c r="AA263">
        <v>35064013</v>
      </c>
      <c r="AB263">
        <f>ROUND((AC263+AD263+AF263),2)</f>
        <v>132.52000000000001</v>
      </c>
      <c r="AC263">
        <f>ROUND((ES263),2)</f>
        <v>13.32</v>
      </c>
      <c r="AD263">
        <f>ROUND((((ET263)-(EU263))+AE263),2)</f>
        <v>0</v>
      </c>
      <c r="AE263">
        <f>ROUND((EU263),2)</f>
        <v>0</v>
      </c>
      <c r="AF263">
        <f>ROUND((EV263),2)</f>
        <v>119.2</v>
      </c>
      <c r="AG263">
        <f>ROUND((AP263),2)</f>
        <v>0</v>
      </c>
      <c r="AH263">
        <f>(EW263)</f>
        <v>0.76</v>
      </c>
      <c r="AI263">
        <f>(EX263)</f>
        <v>0</v>
      </c>
      <c r="AJ263">
        <f>ROUND((AS263),2)</f>
        <v>0</v>
      </c>
      <c r="AK263">
        <v>132.52000000000001</v>
      </c>
      <c r="AL263">
        <v>13.32</v>
      </c>
      <c r="AM263">
        <v>0</v>
      </c>
      <c r="AN263">
        <v>0</v>
      </c>
      <c r="AO263">
        <v>119.2</v>
      </c>
      <c r="AP263">
        <v>0</v>
      </c>
      <c r="AQ263">
        <v>0.76</v>
      </c>
      <c r="AR263">
        <v>0</v>
      </c>
      <c r="AS263">
        <v>0</v>
      </c>
      <c r="AT263">
        <v>70</v>
      </c>
      <c r="AU263">
        <v>10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4</v>
      </c>
      <c r="BJ263" t="s">
        <v>32</v>
      </c>
      <c r="BM263">
        <v>0</v>
      </c>
      <c r="BN263">
        <v>0</v>
      </c>
      <c r="BO263" t="s">
        <v>3</v>
      </c>
      <c r="BP263">
        <v>0</v>
      </c>
      <c r="BQ263">
        <v>1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70</v>
      </c>
      <c r="CA263">
        <v>10</v>
      </c>
      <c r="CF263">
        <v>0</v>
      </c>
      <c r="CG263">
        <v>0</v>
      </c>
      <c r="CM263">
        <v>0</v>
      </c>
      <c r="CN263" t="s">
        <v>3</v>
      </c>
      <c r="CO263">
        <v>0</v>
      </c>
      <c r="CP263">
        <f>(P263+Q263+S263)</f>
        <v>278.28999999999996</v>
      </c>
      <c r="CQ263">
        <f>(AC263*BC263*AW263)</f>
        <v>13.32</v>
      </c>
      <c r="CR263">
        <f>((((ET263)*BB263-(EU263)*BS263)+AE263*BS263)*AV263)</f>
        <v>0</v>
      </c>
      <c r="CS263">
        <f>(AE263*BS263*AV263)</f>
        <v>0</v>
      </c>
      <c r="CT263">
        <f>(AF263*BA263*AV263)</f>
        <v>119.2</v>
      </c>
      <c r="CU263">
        <f>AG263</f>
        <v>0</v>
      </c>
      <c r="CV263">
        <f>(AH263*AV263)</f>
        <v>0.76</v>
      </c>
      <c r="CW263">
        <f t="shared" si="146"/>
        <v>0</v>
      </c>
      <c r="CX263">
        <f t="shared" si="146"/>
        <v>0</v>
      </c>
      <c r="CY263">
        <f>((S263*BZ263)/100)</f>
        <v>175.22399999999999</v>
      </c>
      <c r="CZ263">
        <f>((S263*CA263)/100)</f>
        <v>25.031999999999996</v>
      </c>
      <c r="DC263" t="s">
        <v>3</v>
      </c>
      <c r="DD263" t="s">
        <v>3</v>
      </c>
      <c r="DE263" t="s">
        <v>3</v>
      </c>
      <c r="DF263" t="s">
        <v>3</v>
      </c>
      <c r="DG263" t="s">
        <v>3</v>
      </c>
      <c r="DH263" t="s">
        <v>3</v>
      </c>
      <c r="DI263" t="s">
        <v>3</v>
      </c>
      <c r="DJ263" t="s">
        <v>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1005</v>
      </c>
      <c r="DV263" t="s">
        <v>26</v>
      </c>
      <c r="DW263" t="s">
        <v>26</v>
      </c>
      <c r="DX263">
        <v>100</v>
      </c>
      <c r="EE263">
        <v>33645457</v>
      </c>
      <c r="EF263">
        <v>1</v>
      </c>
      <c r="EG263" t="s">
        <v>20</v>
      </c>
      <c r="EH263">
        <v>0</v>
      </c>
      <c r="EI263" t="s">
        <v>3</v>
      </c>
      <c r="EJ263">
        <v>4</v>
      </c>
      <c r="EK263">
        <v>0</v>
      </c>
      <c r="EL263" t="s">
        <v>21</v>
      </c>
      <c r="EM263" t="s">
        <v>22</v>
      </c>
      <c r="EO263" t="s">
        <v>3</v>
      </c>
      <c r="EQ263">
        <v>0</v>
      </c>
      <c r="ER263">
        <v>132.52000000000001</v>
      </c>
      <c r="ES263">
        <v>13.32</v>
      </c>
      <c r="ET263">
        <v>0</v>
      </c>
      <c r="EU263">
        <v>0</v>
      </c>
      <c r="EV263">
        <v>119.2</v>
      </c>
      <c r="EW263">
        <v>0.76</v>
      </c>
      <c r="EX263">
        <v>0</v>
      </c>
      <c r="EY263">
        <v>0</v>
      </c>
      <c r="FQ263">
        <v>0</v>
      </c>
      <c r="FR263">
        <f>ROUND(IF(AND(BH263=3,BI263=3),P263,0),2)</f>
        <v>0</v>
      </c>
      <c r="FS263">
        <v>0</v>
      </c>
      <c r="FX263">
        <v>70</v>
      </c>
      <c r="FY263">
        <v>10</v>
      </c>
      <c r="GA263" t="s">
        <v>3</v>
      </c>
      <c r="GD263">
        <v>0</v>
      </c>
      <c r="GF263">
        <v>186698427</v>
      </c>
      <c r="GG263">
        <v>2</v>
      </c>
      <c r="GH263">
        <v>1</v>
      </c>
      <c r="GI263">
        <v>-2</v>
      </c>
      <c r="GJ263">
        <v>0</v>
      </c>
      <c r="GK263">
        <f>ROUND(R263*(R12)/100,2)</f>
        <v>0</v>
      </c>
      <c r="GL263">
        <f>ROUND(IF(AND(BH263=3,BI263=3,FS263&lt;&gt;0),P263,0),2)</f>
        <v>0</v>
      </c>
      <c r="GM263">
        <f>ROUND(O263+X263+Y263+GK263,2)+GX263</f>
        <v>478.54</v>
      </c>
      <c r="GN263">
        <f>IF(OR(BI263=0,BI263=1),ROUND(O263+X263+Y263+GK263,2),0)</f>
        <v>0</v>
      </c>
      <c r="GO263">
        <f>IF(BI263=2,ROUND(O263+X263+Y263+GK263,2),0)</f>
        <v>0</v>
      </c>
      <c r="GP263">
        <f>IF(BI263=4,ROUND(O263+X263+Y263+GK263,2)+GX263,0)</f>
        <v>478.54</v>
      </c>
      <c r="GR263">
        <v>0</v>
      </c>
      <c r="GS263">
        <v>3</v>
      </c>
      <c r="GT263">
        <v>0</v>
      </c>
      <c r="GU263" t="s">
        <v>3</v>
      </c>
      <c r="GV263">
        <f>ROUND(GT263,2)</f>
        <v>0</v>
      </c>
      <c r="GW263">
        <v>1</v>
      </c>
      <c r="GX263">
        <f>ROUND(GV263*GW263*I263,2)</f>
        <v>0</v>
      </c>
      <c r="HA263">
        <v>0</v>
      </c>
      <c r="HB263">
        <v>0</v>
      </c>
      <c r="IK263">
        <v>0</v>
      </c>
    </row>
    <row r="264" spans="1:245" x14ac:dyDescent="0.2">
      <c r="A264">
        <v>17</v>
      </c>
      <c r="B264">
        <v>1</v>
      </c>
      <c r="C264">
        <f>ROW(SmtRes!A64)</f>
        <v>64</v>
      </c>
      <c r="D264">
        <f>ROW(EtalonRes!A62)</f>
        <v>62</v>
      </c>
      <c r="E264" t="s">
        <v>152</v>
      </c>
      <c r="F264" t="s">
        <v>34</v>
      </c>
      <c r="G264" t="s">
        <v>35</v>
      </c>
      <c r="H264" t="s">
        <v>26</v>
      </c>
      <c r="I264">
        <f>ROUND(210/100,9)</f>
        <v>2.1</v>
      </c>
      <c r="J264">
        <v>0</v>
      </c>
      <c r="O264">
        <f>ROUND(CP264,2)</f>
        <v>958.16</v>
      </c>
      <c r="P264">
        <f>ROUND(CQ264*I264,2)</f>
        <v>264.05</v>
      </c>
      <c r="Q264">
        <f>ROUND(CR264*I264,2)</f>
        <v>134.19</v>
      </c>
      <c r="R264">
        <f>ROUND(CS264*I264,2)</f>
        <v>7.27</v>
      </c>
      <c r="S264">
        <f>ROUND(CT264*I264,2)</f>
        <v>559.91999999999996</v>
      </c>
      <c r="T264">
        <f>ROUND(CU264*I264,2)</f>
        <v>0</v>
      </c>
      <c r="U264">
        <f>CV264*I264</f>
        <v>3.57</v>
      </c>
      <c r="V264">
        <f>CW264*I264</f>
        <v>0</v>
      </c>
      <c r="W264">
        <f>ROUND(CX264*I264,2)</f>
        <v>0</v>
      </c>
      <c r="X264">
        <f t="shared" si="145"/>
        <v>391.94</v>
      </c>
      <c r="Y264">
        <f t="shared" si="145"/>
        <v>55.99</v>
      </c>
      <c r="AA264">
        <v>35064013</v>
      </c>
      <c r="AB264">
        <f>ROUND((AC264+AD264+AF264),2)</f>
        <v>456.27</v>
      </c>
      <c r="AC264">
        <f>ROUND((ES264),2)</f>
        <v>125.74</v>
      </c>
      <c r="AD264">
        <f>ROUND((((ET264)-(EU264))+AE264),2)</f>
        <v>63.9</v>
      </c>
      <c r="AE264">
        <f>ROUND((EU264),2)</f>
        <v>3.46</v>
      </c>
      <c r="AF264">
        <f>ROUND((EV264),2)</f>
        <v>266.63</v>
      </c>
      <c r="AG264">
        <f>ROUND((AP264),2)</f>
        <v>0</v>
      </c>
      <c r="AH264">
        <f>(EW264)</f>
        <v>1.7</v>
      </c>
      <c r="AI264">
        <f>(EX264)</f>
        <v>0</v>
      </c>
      <c r="AJ264">
        <f>ROUND((AS264),2)</f>
        <v>0</v>
      </c>
      <c r="AK264">
        <v>456.27</v>
      </c>
      <c r="AL264">
        <v>125.74</v>
      </c>
      <c r="AM264">
        <v>63.9</v>
      </c>
      <c r="AN264">
        <v>3.46</v>
      </c>
      <c r="AO264">
        <v>266.63</v>
      </c>
      <c r="AP264">
        <v>0</v>
      </c>
      <c r="AQ264">
        <v>1.7</v>
      </c>
      <c r="AR264">
        <v>0</v>
      </c>
      <c r="AS264">
        <v>0</v>
      </c>
      <c r="AT264">
        <v>70</v>
      </c>
      <c r="AU264">
        <v>10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4</v>
      </c>
      <c r="BJ264" t="s">
        <v>36</v>
      </c>
      <c r="BM264">
        <v>0</v>
      </c>
      <c r="BN264">
        <v>0</v>
      </c>
      <c r="BO264" t="s">
        <v>3</v>
      </c>
      <c r="BP264">
        <v>0</v>
      </c>
      <c r="BQ264">
        <v>1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70</v>
      </c>
      <c r="CA264">
        <v>10</v>
      </c>
      <c r="CF264">
        <v>0</v>
      </c>
      <c r="CG264">
        <v>0</v>
      </c>
      <c r="CM264">
        <v>0</v>
      </c>
      <c r="CN264" t="s">
        <v>3</v>
      </c>
      <c r="CO264">
        <v>0</v>
      </c>
      <c r="CP264">
        <f>(P264+Q264+S264)</f>
        <v>958.16</v>
      </c>
      <c r="CQ264">
        <f>(AC264*BC264*AW264)</f>
        <v>125.74</v>
      </c>
      <c r="CR264">
        <f>((((ET264)*BB264-(EU264)*BS264)+AE264*BS264)*AV264)</f>
        <v>63.9</v>
      </c>
      <c r="CS264">
        <f>(AE264*BS264*AV264)</f>
        <v>3.46</v>
      </c>
      <c r="CT264">
        <f>(AF264*BA264*AV264)</f>
        <v>266.63</v>
      </c>
      <c r="CU264">
        <f>AG264</f>
        <v>0</v>
      </c>
      <c r="CV264">
        <f>(AH264*AV264)</f>
        <v>1.7</v>
      </c>
      <c r="CW264">
        <f t="shared" si="146"/>
        <v>0</v>
      </c>
      <c r="CX264">
        <f t="shared" si="146"/>
        <v>0</v>
      </c>
      <c r="CY264">
        <f>((S264*BZ264)/100)</f>
        <v>391.94399999999996</v>
      </c>
      <c r="CZ264">
        <f>((S264*CA264)/100)</f>
        <v>55.991999999999997</v>
      </c>
      <c r="DC264" t="s">
        <v>3</v>
      </c>
      <c r="DD264" t="s">
        <v>3</v>
      </c>
      <c r="DE264" t="s">
        <v>3</v>
      </c>
      <c r="DF264" t="s">
        <v>3</v>
      </c>
      <c r="DG264" t="s">
        <v>3</v>
      </c>
      <c r="DH264" t="s">
        <v>3</v>
      </c>
      <c r="DI264" t="s">
        <v>3</v>
      </c>
      <c r="DJ264" t="s">
        <v>3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1005</v>
      </c>
      <c r="DV264" t="s">
        <v>26</v>
      </c>
      <c r="DW264" t="s">
        <v>26</v>
      </c>
      <c r="DX264">
        <v>100</v>
      </c>
      <c r="EE264">
        <v>33645457</v>
      </c>
      <c r="EF264">
        <v>1</v>
      </c>
      <c r="EG264" t="s">
        <v>20</v>
      </c>
      <c r="EH264">
        <v>0</v>
      </c>
      <c r="EI264" t="s">
        <v>3</v>
      </c>
      <c r="EJ264">
        <v>4</v>
      </c>
      <c r="EK264">
        <v>0</v>
      </c>
      <c r="EL264" t="s">
        <v>21</v>
      </c>
      <c r="EM264" t="s">
        <v>22</v>
      </c>
      <c r="EO264" t="s">
        <v>3</v>
      </c>
      <c r="EQ264">
        <v>0</v>
      </c>
      <c r="ER264">
        <v>456.27</v>
      </c>
      <c r="ES264">
        <v>125.74</v>
      </c>
      <c r="ET264">
        <v>63.9</v>
      </c>
      <c r="EU264">
        <v>3.46</v>
      </c>
      <c r="EV264">
        <v>266.63</v>
      </c>
      <c r="EW264">
        <v>1.7</v>
      </c>
      <c r="EX264">
        <v>0</v>
      </c>
      <c r="EY264">
        <v>0</v>
      </c>
      <c r="FQ264">
        <v>0</v>
      </c>
      <c r="FR264">
        <f>ROUND(IF(AND(BH264=3,BI264=3),P264,0),2)</f>
        <v>0</v>
      </c>
      <c r="FS264">
        <v>0</v>
      </c>
      <c r="FX264">
        <v>70</v>
      </c>
      <c r="FY264">
        <v>10</v>
      </c>
      <c r="GA264" t="s">
        <v>3</v>
      </c>
      <c r="GD264">
        <v>0</v>
      </c>
      <c r="GF264">
        <v>-695022748</v>
      </c>
      <c r="GG264">
        <v>2</v>
      </c>
      <c r="GH264">
        <v>1</v>
      </c>
      <c r="GI264">
        <v>-2</v>
      </c>
      <c r="GJ264">
        <v>0</v>
      </c>
      <c r="GK264">
        <f>ROUND(R264*(R12)/100,2)</f>
        <v>7.85</v>
      </c>
      <c r="GL264">
        <f>ROUND(IF(AND(BH264=3,BI264=3,FS264&lt;&gt;0),P264,0),2)</f>
        <v>0</v>
      </c>
      <c r="GM264">
        <f>ROUND(O264+X264+Y264+GK264,2)+GX264</f>
        <v>1413.94</v>
      </c>
      <c r="GN264">
        <f>IF(OR(BI264=0,BI264=1),ROUND(O264+X264+Y264+GK264,2),0)</f>
        <v>0</v>
      </c>
      <c r="GO264">
        <f>IF(BI264=2,ROUND(O264+X264+Y264+GK264,2),0)</f>
        <v>0</v>
      </c>
      <c r="GP264">
        <f>IF(BI264=4,ROUND(O264+X264+Y264+GK264,2)+GX264,0)</f>
        <v>1413.94</v>
      </c>
      <c r="GR264">
        <v>0</v>
      </c>
      <c r="GS264">
        <v>3</v>
      </c>
      <c r="GT264">
        <v>0</v>
      </c>
      <c r="GU264" t="s">
        <v>3</v>
      </c>
      <c r="GV264">
        <f>ROUND(GT264,2)</f>
        <v>0</v>
      </c>
      <c r="GW264">
        <v>1</v>
      </c>
      <c r="GX264">
        <f>ROUND(GV264*GW264*I264,2)</f>
        <v>0</v>
      </c>
      <c r="HA264">
        <v>0</v>
      </c>
      <c r="HB264">
        <v>0</v>
      </c>
      <c r="IK264">
        <v>0</v>
      </c>
    </row>
    <row r="266" spans="1:245" x14ac:dyDescent="0.2">
      <c r="A266" s="2">
        <v>51</v>
      </c>
      <c r="B266" s="2">
        <f>B257</f>
        <v>1</v>
      </c>
      <c r="C266" s="2">
        <f>A257</f>
        <v>4</v>
      </c>
      <c r="D266" s="2">
        <f>ROW(A257)</f>
        <v>257</v>
      </c>
      <c r="E266" s="2"/>
      <c r="F266" s="2" t="str">
        <f>IF(F257&lt;&gt;"",F257,"")</f>
        <v>Новый раздел</v>
      </c>
      <c r="G266" s="2" t="str">
        <f>IF(G257&lt;&gt;"",G257,"")</f>
        <v>Октябрь</v>
      </c>
      <c r="H266" s="2">
        <v>0</v>
      </c>
      <c r="I266" s="2"/>
      <c r="J266" s="2"/>
      <c r="K266" s="2"/>
      <c r="L266" s="2"/>
      <c r="M266" s="2"/>
      <c r="N266" s="2"/>
      <c r="O266" s="2">
        <f t="shared" ref="O266:T266" si="147">ROUND(AB266,2)</f>
        <v>3413.01</v>
      </c>
      <c r="P266" s="2">
        <f t="shared" si="147"/>
        <v>386.46</v>
      </c>
      <c r="Q266" s="2">
        <f t="shared" si="147"/>
        <v>1679.77</v>
      </c>
      <c r="R266" s="2">
        <f t="shared" si="147"/>
        <v>335.59</v>
      </c>
      <c r="S266" s="2">
        <f t="shared" si="147"/>
        <v>1346.78</v>
      </c>
      <c r="T266" s="2">
        <f t="shared" si="147"/>
        <v>0</v>
      </c>
      <c r="U266" s="2">
        <f>AH266</f>
        <v>9.1420000000000012</v>
      </c>
      <c r="V266" s="2">
        <f>AI266</f>
        <v>0</v>
      </c>
      <c r="W266" s="2">
        <f>ROUND(AJ266,2)</f>
        <v>0</v>
      </c>
      <c r="X266" s="2">
        <f>ROUND(AK266,2)</f>
        <v>942.74</v>
      </c>
      <c r="Y266" s="2">
        <f>ROUND(AL266,2)</f>
        <v>134.68</v>
      </c>
      <c r="Z266" s="2"/>
      <c r="AA266" s="2"/>
      <c r="AB266" s="2">
        <f>ROUND(SUMIF(AA261:AA264,"=35064013",O261:O264),2)</f>
        <v>3413.01</v>
      </c>
      <c r="AC266" s="2">
        <f>ROUND(SUMIF(AA261:AA264,"=35064013",P261:P264),2)</f>
        <v>386.46</v>
      </c>
      <c r="AD266" s="2">
        <f>ROUND(SUMIF(AA261:AA264,"=35064013",Q261:Q264),2)</f>
        <v>1679.77</v>
      </c>
      <c r="AE266" s="2">
        <f>ROUND(SUMIF(AA261:AA264,"=35064013",R261:R264),2)</f>
        <v>335.59</v>
      </c>
      <c r="AF266" s="2">
        <f>ROUND(SUMIF(AA261:AA264,"=35064013",S261:S264),2)</f>
        <v>1346.78</v>
      </c>
      <c r="AG266" s="2">
        <f>ROUND(SUMIF(AA261:AA264,"=35064013",T261:T264),2)</f>
        <v>0</v>
      </c>
      <c r="AH266" s="2">
        <f>SUMIF(AA261:AA264,"=35064013",U261:U264)</f>
        <v>9.1420000000000012</v>
      </c>
      <c r="AI266" s="2">
        <f>SUMIF(AA261:AA264,"=35064013",V261:V264)</f>
        <v>0</v>
      </c>
      <c r="AJ266" s="2">
        <f>ROUND(SUMIF(AA261:AA264,"=35064013",W261:W264),2)</f>
        <v>0</v>
      </c>
      <c r="AK266" s="2">
        <f>ROUND(SUMIF(AA261:AA264,"=35064013",X261:X264),2)</f>
        <v>942.74</v>
      </c>
      <c r="AL266" s="2">
        <f>ROUND(SUMIF(AA261:AA264,"=35064013",Y261:Y264),2)</f>
        <v>134.68</v>
      </c>
      <c r="AM266" s="2"/>
      <c r="AN266" s="2"/>
      <c r="AO266" s="2">
        <f t="shared" ref="AO266:BC266" si="148">ROUND(BX266,2)</f>
        <v>0</v>
      </c>
      <c r="AP266" s="2">
        <f t="shared" si="148"/>
        <v>0</v>
      </c>
      <c r="AQ266" s="2">
        <f t="shared" si="148"/>
        <v>0</v>
      </c>
      <c r="AR266" s="2">
        <f t="shared" si="148"/>
        <v>4852.87</v>
      </c>
      <c r="AS266" s="2">
        <f t="shared" si="148"/>
        <v>0</v>
      </c>
      <c r="AT266" s="2">
        <f t="shared" si="148"/>
        <v>0</v>
      </c>
      <c r="AU266" s="2">
        <f t="shared" si="148"/>
        <v>4852.87</v>
      </c>
      <c r="AV266" s="2">
        <f t="shared" si="148"/>
        <v>386.46</v>
      </c>
      <c r="AW266" s="2">
        <f t="shared" si="148"/>
        <v>386.46</v>
      </c>
      <c r="AX266" s="2">
        <f t="shared" si="148"/>
        <v>0</v>
      </c>
      <c r="AY266" s="2">
        <f t="shared" si="148"/>
        <v>386.46</v>
      </c>
      <c r="AZ266" s="2">
        <f t="shared" si="148"/>
        <v>0</v>
      </c>
      <c r="BA266" s="2">
        <f t="shared" si="148"/>
        <v>0</v>
      </c>
      <c r="BB266" s="2">
        <f t="shared" si="148"/>
        <v>0</v>
      </c>
      <c r="BC266" s="2">
        <f t="shared" si="148"/>
        <v>0</v>
      </c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>
        <f>ROUND(SUMIF(AA261:AA264,"=35064013",FQ261:FQ264),2)</f>
        <v>0</v>
      </c>
      <c r="BY266" s="2">
        <f>ROUND(SUMIF(AA261:AA264,"=35064013",FR261:FR264),2)</f>
        <v>0</v>
      </c>
      <c r="BZ266" s="2">
        <f>ROUND(SUMIF(AA261:AA264,"=35064013",GL261:GL264),2)</f>
        <v>0</v>
      </c>
      <c r="CA266" s="2">
        <f>ROUND(SUMIF(AA261:AA264,"=35064013",GM261:GM264),2)</f>
        <v>4852.87</v>
      </c>
      <c r="CB266" s="2">
        <f>ROUND(SUMIF(AA261:AA264,"=35064013",GN261:GN264),2)</f>
        <v>0</v>
      </c>
      <c r="CC266" s="2">
        <f>ROUND(SUMIF(AA261:AA264,"=35064013",GO261:GO264),2)</f>
        <v>0</v>
      </c>
      <c r="CD266" s="2">
        <f>ROUND(SUMIF(AA261:AA264,"=35064013",GP261:GP264),2)</f>
        <v>4852.87</v>
      </c>
      <c r="CE266" s="2">
        <f>AC266-BX266</f>
        <v>386.46</v>
      </c>
      <c r="CF266" s="2">
        <f>AC266-BY266</f>
        <v>386.46</v>
      </c>
      <c r="CG266" s="2">
        <f>BX266-BZ266</f>
        <v>0</v>
      </c>
      <c r="CH266" s="2">
        <f>AC266-BX266-BY266+BZ266</f>
        <v>386.46</v>
      </c>
      <c r="CI266" s="2">
        <f>BY266-BZ266</f>
        <v>0</v>
      </c>
      <c r="CJ266" s="2">
        <f>ROUND(SUMIF(AA261:AA264,"=35064013",GX261:GX264),2)</f>
        <v>0</v>
      </c>
      <c r="CK266" s="2">
        <f>ROUND(SUMIF(AA261:AA264,"=35064013",GY261:GY264),2)</f>
        <v>0</v>
      </c>
      <c r="CL266" s="2">
        <f>ROUND(SUMIF(AA261:AA264,"=35064013",GZ261:GZ264),2)</f>
        <v>0</v>
      </c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3"/>
      <c r="DH266" s="3"/>
      <c r="DI266" s="3"/>
      <c r="DJ266" s="3"/>
      <c r="DK266" s="3"/>
      <c r="DL266" s="3"/>
      <c r="DM266" s="3"/>
      <c r="DN266" s="3"/>
      <c r="DO266" s="3"/>
      <c r="DP266" s="3"/>
      <c r="DQ266" s="3"/>
      <c r="DR266" s="3"/>
      <c r="DS266" s="3"/>
      <c r="DT266" s="3"/>
      <c r="DU266" s="3"/>
      <c r="DV266" s="3"/>
      <c r="DW266" s="3"/>
      <c r="DX266" s="3"/>
      <c r="DY266" s="3"/>
      <c r="DZ266" s="3"/>
      <c r="EA266" s="3"/>
      <c r="EB266" s="3"/>
      <c r="EC266" s="3"/>
      <c r="ED266" s="3"/>
      <c r="EE266" s="3"/>
      <c r="EF266" s="3"/>
      <c r="EG266" s="3"/>
      <c r="EH266" s="3"/>
      <c r="EI266" s="3"/>
      <c r="EJ266" s="3"/>
      <c r="EK266" s="3"/>
      <c r="EL266" s="3"/>
      <c r="EM266" s="3"/>
      <c r="EN266" s="3"/>
      <c r="EO266" s="3"/>
      <c r="EP266" s="3"/>
      <c r="EQ266" s="3"/>
      <c r="ER266" s="3"/>
      <c r="ES266" s="3"/>
      <c r="ET266" s="3"/>
      <c r="EU266" s="3"/>
      <c r="EV266" s="3"/>
      <c r="EW266" s="3"/>
      <c r="EX266" s="3"/>
      <c r="EY266" s="3"/>
      <c r="EZ266" s="3"/>
      <c r="FA266" s="3"/>
      <c r="FB266" s="3"/>
      <c r="FC266" s="3"/>
      <c r="FD266" s="3"/>
      <c r="FE266" s="3"/>
      <c r="FF266" s="3"/>
      <c r="FG266" s="3"/>
      <c r="FH266" s="3"/>
      <c r="FI266" s="3"/>
      <c r="FJ266" s="3"/>
      <c r="FK266" s="3"/>
      <c r="FL266" s="3"/>
      <c r="FM266" s="3"/>
      <c r="FN266" s="3"/>
      <c r="FO266" s="3"/>
      <c r="FP266" s="3"/>
      <c r="FQ266" s="3"/>
      <c r="FR266" s="3"/>
      <c r="FS266" s="3"/>
      <c r="FT266" s="3"/>
      <c r="FU266" s="3"/>
      <c r="FV266" s="3"/>
      <c r="FW266" s="3"/>
      <c r="FX266" s="3"/>
      <c r="FY266" s="3"/>
      <c r="FZ266" s="3"/>
      <c r="GA266" s="3"/>
      <c r="GB266" s="3"/>
      <c r="GC266" s="3"/>
      <c r="GD266" s="3"/>
      <c r="GE266" s="3"/>
      <c r="GF266" s="3"/>
      <c r="GG266" s="3"/>
      <c r="GH266" s="3"/>
      <c r="GI266" s="3"/>
      <c r="GJ266" s="3"/>
      <c r="GK266" s="3"/>
      <c r="GL266" s="3"/>
      <c r="GM266" s="3"/>
      <c r="GN266" s="3"/>
      <c r="GO266" s="3"/>
      <c r="GP266" s="3"/>
      <c r="GQ266" s="3"/>
      <c r="GR266" s="3"/>
      <c r="GS266" s="3"/>
      <c r="GT266" s="3"/>
      <c r="GU266" s="3"/>
      <c r="GV266" s="3"/>
      <c r="GW266" s="3"/>
      <c r="GX266" s="3">
        <v>0</v>
      </c>
    </row>
    <row r="268" spans="1:245" x14ac:dyDescent="0.2">
      <c r="A268" s="4">
        <v>50</v>
      </c>
      <c r="B268" s="4">
        <v>0</v>
      </c>
      <c r="C268" s="4">
        <v>0</v>
      </c>
      <c r="D268" s="4">
        <v>1</v>
      </c>
      <c r="E268" s="4">
        <v>201</v>
      </c>
      <c r="F268" s="4">
        <f>ROUND(Source!O266,O268)</f>
        <v>3413.01</v>
      </c>
      <c r="G268" s="4" t="s">
        <v>55</v>
      </c>
      <c r="H268" s="4" t="s">
        <v>56</v>
      </c>
      <c r="I268" s="4"/>
      <c r="J268" s="4"/>
      <c r="K268" s="4">
        <v>201</v>
      </c>
      <c r="L268" s="4">
        <v>1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/>
    </row>
    <row r="269" spans="1:245" x14ac:dyDescent="0.2">
      <c r="A269" s="4">
        <v>50</v>
      </c>
      <c r="B269" s="4">
        <v>0</v>
      </c>
      <c r="C269" s="4">
        <v>0</v>
      </c>
      <c r="D269" s="4">
        <v>1</v>
      </c>
      <c r="E269" s="4">
        <v>202</v>
      </c>
      <c r="F269" s="4">
        <f>ROUND(Source!P266,O269)</f>
        <v>386.46</v>
      </c>
      <c r="G269" s="4" t="s">
        <v>57</v>
      </c>
      <c r="H269" s="4" t="s">
        <v>58</v>
      </c>
      <c r="I269" s="4"/>
      <c r="J269" s="4"/>
      <c r="K269" s="4">
        <v>202</v>
      </c>
      <c r="L269" s="4">
        <v>2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/>
    </row>
    <row r="270" spans="1:245" x14ac:dyDescent="0.2">
      <c r="A270" s="4">
        <v>50</v>
      </c>
      <c r="B270" s="4">
        <v>0</v>
      </c>
      <c r="C270" s="4">
        <v>0</v>
      </c>
      <c r="D270" s="4">
        <v>1</v>
      </c>
      <c r="E270" s="4">
        <v>222</v>
      </c>
      <c r="F270" s="4">
        <f>ROUND(Source!AO266,O270)</f>
        <v>0</v>
      </c>
      <c r="G270" s="4" t="s">
        <v>59</v>
      </c>
      <c r="H270" s="4" t="s">
        <v>60</v>
      </c>
      <c r="I270" s="4"/>
      <c r="J270" s="4"/>
      <c r="K270" s="4">
        <v>222</v>
      </c>
      <c r="L270" s="4">
        <v>3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/>
    </row>
    <row r="271" spans="1:245" x14ac:dyDescent="0.2">
      <c r="A271" s="4">
        <v>50</v>
      </c>
      <c r="B271" s="4">
        <v>0</v>
      </c>
      <c r="C271" s="4">
        <v>0</v>
      </c>
      <c r="D271" s="4">
        <v>1</v>
      </c>
      <c r="E271" s="4">
        <v>225</v>
      </c>
      <c r="F271" s="4">
        <f>ROUND(Source!AV266,O271)</f>
        <v>386.46</v>
      </c>
      <c r="G271" s="4" t="s">
        <v>61</v>
      </c>
      <c r="H271" s="4" t="s">
        <v>62</v>
      </c>
      <c r="I271" s="4"/>
      <c r="J271" s="4"/>
      <c r="K271" s="4">
        <v>225</v>
      </c>
      <c r="L271" s="4">
        <v>4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/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226</v>
      </c>
      <c r="F272" s="4">
        <f>ROUND(Source!AW266,O272)</f>
        <v>386.46</v>
      </c>
      <c r="G272" s="4" t="s">
        <v>63</v>
      </c>
      <c r="H272" s="4" t="s">
        <v>64</v>
      </c>
      <c r="I272" s="4"/>
      <c r="J272" s="4"/>
      <c r="K272" s="4">
        <v>226</v>
      </c>
      <c r="L272" s="4">
        <v>5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/>
    </row>
    <row r="273" spans="1:23" x14ac:dyDescent="0.2">
      <c r="A273" s="4">
        <v>50</v>
      </c>
      <c r="B273" s="4">
        <v>0</v>
      </c>
      <c r="C273" s="4">
        <v>0</v>
      </c>
      <c r="D273" s="4">
        <v>1</v>
      </c>
      <c r="E273" s="4">
        <v>227</v>
      </c>
      <c r="F273" s="4">
        <f>ROUND(Source!AX266,O273)</f>
        <v>0</v>
      </c>
      <c r="G273" s="4" t="s">
        <v>65</v>
      </c>
      <c r="H273" s="4" t="s">
        <v>66</v>
      </c>
      <c r="I273" s="4"/>
      <c r="J273" s="4"/>
      <c r="K273" s="4">
        <v>227</v>
      </c>
      <c r="L273" s="4">
        <v>6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/>
    </row>
    <row r="274" spans="1:23" x14ac:dyDescent="0.2">
      <c r="A274" s="4">
        <v>50</v>
      </c>
      <c r="B274" s="4">
        <v>0</v>
      </c>
      <c r="C274" s="4">
        <v>0</v>
      </c>
      <c r="D274" s="4">
        <v>1</v>
      </c>
      <c r="E274" s="4">
        <v>228</v>
      </c>
      <c r="F274" s="4">
        <f>ROUND(Source!AY266,O274)</f>
        <v>386.46</v>
      </c>
      <c r="G274" s="4" t="s">
        <v>67</v>
      </c>
      <c r="H274" s="4" t="s">
        <v>68</v>
      </c>
      <c r="I274" s="4"/>
      <c r="J274" s="4"/>
      <c r="K274" s="4">
        <v>228</v>
      </c>
      <c r="L274" s="4">
        <v>7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/>
    </row>
    <row r="275" spans="1:23" x14ac:dyDescent="0.2">
      <c r="A275" s="4">
        <v>50</v>
      </c>
      <c r="B275" s="4">
        <v>0</v>
      </c>
      <c r="C275" s="4">
        <v>0</v>
      </c>
      <c r="D275" s="4">
        <v>1</v>
      </c>
      <c r="E275" s="4">
        <v>216</v>
      </c>
      <c r="F275" s="4">
        <f>ROUND(Source!AP266,O275)</f>
        <v>0</v>
      </c>
      <c r="G275" s="4" t="s">
        <v>69</v>
      </c>
      <c r="H275" s="4" t="s">
        <v>70</v>
      </c>
      <c r="I275" s="4"/>
      <c r="J275" s="4"/>
      <c r="K275" s="4">
        <v>216</v>
      </c>
      <c r="L275" s="4">
        <v>8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/>
    </row>
    <row r="276" spans="1:23" x14ac:dyDescent="0.2">
      <c r="A276" s="4">
        <v>50</v>
      </c>
      <c r="B276" s="4">
        <v>0</v>
      </c>
      <c r="C276" s="4">
        <v>0</v>
      </c>
      <c r="D276" s="4">
        <v>1</v>
      </c>
      <c r="E276" s="4">
        <v>223</v>
      </c>
      <c r="F276" s="4">
        <f>ROUND(Source!AQ266,O276)</f>
        <v>0</v>
      </c>
      <c r="G276" s="4" t="s">
        <v>71</v>
      </c>
      <c r="H276" s="4" t="s">
        <v>72</v>
      </c>
      <c r="I276" s="4"/>
      <c r="J276" s="4"/>
      <c r="K276" s="4">
        <v>223</v>
      </c>
      <c r="L276" s="4">
        <v>9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/>
    </row>
    <row r="277" spans="1:23" x14ac:dyDescent="0.2">
      <c r="A277" s="4">
        <v>50</v>
      </c>
      <c r="B277" s="4">
        <v>0</v>
      </c>
      <c r="C277" s="4">
        <v>0</v>
      </c>
      <c r="D277" s="4">
        <v>1</v>
      </c>
      <c r="E277" s="4">
        <v>229</v>
      </c>
      <c r="F277" s="4">
        <f>ROUND(Source!AZ266,O277)</f>
        <v>0</v>
      </c>
      <c r="G277" s="4" t="s">
        <v>73</v>
      </c>
      <c r="H277" s="4" t="s">
        <v>74</v>
      </c>
      <c r="I277" s="4"/>
      <c r="J277" s="4"/>
      <c r="K277" s="4">
        <v>229</v>
      </c>
      <c r="L277" s="4">
        <v>10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/>
    </row>
    <row r="278" spans="1:23" x14ac:dyDescent="0.2">
      <c r="A278" s="4">
        <v>50</v>
      </c>
      <c r="B278" s="4">
        <v>0</v>
      </c>
      <c r="C278" s="4">
        <v>0</v>
      </c>
      <c r="D278" s="4">
        <v>1</v>
      </c>
      <c r="E278" s="4">
        <v>203</v>
      </c>
      <c r="F278" s="4">
        <f>ROUND(Source!Q266,O278)</f>
        <v>1679.77</v>
      </c>
      <c r="G278" s="4" t="s">
        <v>75</v>
      </c>
      <c r="H278" s="4" t="s">
        <v>76</v>
      </c>
      <c r="I278" s="4"/>
      <c r="J278" s="4"/>
      <c r="K278" s="4">
        <v>203</v>
      </c>
      <c r="L278" s="4">
        <v>11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/>
    </row>
    <row r="279" spans="1:23" x14ac:dyDescent="0.2">
      <c r="A279" s="4">
        <v>50</v>
      </c>
      <c r="B279" s="4">
        <v>0</v>
      </c>
      <c r="C279" s="4">
        <v>0</v>
      </c>
      <c r="D279" s="4">
        <v>1</v>
      </c>
      <c r="E279" s="4">
        <v>231</v>
      </c>
      <c r="F279" s="4">
        <f>ROUND(Source!BB266,O279)</f>
        <v>0</v>
      </c>
      <c r="G279" s="4" t="s">
        <v>77</v>
      </c>
      <c r="H279" s="4" t="s">
        <v>78</v>
      </c>
      <c r="I279" s="4"/>
      <c r="J279" s="4"/>
      <c r="K279" s="4">
        <v>231</v>
      </c>
      <c r="L279" s="4">
        <v>12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/>
    </row>
    <row r="280" spans="1:23" x14ac:dyDescent="0.2">
      <c r="A280" s="4">
        <v>50</v>
      </c>
      <c r="B280" s="4">
        <v>0</v>
      </c>
      <c r="C280" s="4">
        <v>0</v>
      </c>
      <c r="D280" s="4">
        <v>1</v>
      </c>
      <c r="E280" s="4">
        <v>204</v>
      </c>
      <c r="F280" s="4">
        <f>ROUND(Source!R266,O280)</f>
        <v>335.59</v>
      </c>
      <c r="G280" s="4" t="s">
        <v>79</v>
      </c>
      <c r="H280" s="4" t="s">
        <v>80</v>
      </c>
      <c r="I280" s="4"/>
      <c r="J280" s="4"/>
      <c r="K280" s="4">
        <v>204</v>
      </c>
      <c r="L280" s="4">
        <v>13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/>
    </row>
    <row r="281" spans="1:23" x14ac:dyDescent="0.2">
      <c r="A281" s="4">
        <v>50</v>
      </c>
      <c r="B281" s="4">
        <v>0</v>
      </c>
      <c r="C281" s="4">
        <v>0</v>
      </c>
      <c r="D281" s="4">
        <v>1</v>
      </c>
      <c r="E281" s="4">
        <v>205</v>
      </c>
      <c r="F281" s="4">
        <f>ROUND(Source!S266,O281)</f>
        <v>1346.78</v>
      </c>
      <c r="G281" s="4" t="s">
        <v>81</v>
      </c>
      <c r="H281" s="4" t="s">
        <v>82</v>
      </c>
      <c r="I281" s="4"/>
      <c r="J281" s="4"/>
      <c r="K281" s="4">
        <v>205</v>
      </c>
      <c r="L281" s="4">
        <v>14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/>
    </row>
    <row r="282" spans="1:23" x14ac:dyDescent="0.2">
      <c r="A282" s="4">
        <v>50</v>
      </c>
      <c r="B282" s="4">
        <v>0</v>
      </c>
      <c r="C282" s="4">
        <v>0</v>
      </c>
      <c r="D282" s="4">
        <v>1</v>
      </c>
      <c r="E282" s="4">
        <v>232</v>
      </c>
      <c r="F282" s="4">
        <f>ROUND(Source!BC266,O282)</f>
        <v>0</v>
      </c>
      <c r="G282" s="4" t="s">
        <v>83</v>
      </c>
      <c r="H282" s="4" t="s">
        <v>84</v>
      </c>
      <c r="I282" s="4"/>
      <c r="J282" s="4"/>
      <c r="K282" s="4">
        <v>232</v>
      </c>
      <c r="L282" s="4">
        <v>15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/>
    </row>
    <row r="283" spans="1:23" x14ac:dyDescent="0.2">
      <c r="A283" s="4">
        <v>50</v>
      </c>
      <c r="B283" s="4">
        <v>0</v>
      </c>
      <c r="C283" s="4">
        <v>0</v>
      </c>
      <c r="D283" s="4">
        <v>1</v>
      </c>
      <c r="E283" s="4">
        <v>214</v>
      </c>
      <c r="F283" s="4">
        <f>ROUND(Source!AS266,O283)</f>
        <v>0</v>
      </c>
      <c r="G283" s="4" t="s">
        <v>85</v>
      </c>
      <c r="H283" s="4" t="s">
        <v>86</v>
      </c>
      <c r="I283" s="4"/>
      <c r="J283" s="4"/>
      <c r="K283" s="4">
        <v>214</v>
      </c>
      <c r="L283" s="4">
        <v>16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/>
    </row>
    <row r="284" spans="1:23" x14ac:dyDescent="0.2">
      <c r="A284" s="4">
        <v>50</v>
      </c>
      <c r="B284" s="4">
        <v>0</v>
      </c>
      <c r="C284" s="4">
        <v>0</v>
      </c>
      <c r="D284" s="4">
        <v>1</v>
      </c>
      <c r="E284" s="4">
        <v>215</v>
      </c>
      <c r="F284" s="4">
        <f>ROUND(Source!AT266,O284)</f>
        <v>0</v>
      </c>
      <c r="G284" s="4" t="s">
        <v>87</v>
      </c>
      <c r="H284" s="4" t="s">
        <v>88</v>
      </c>
      <c r="I284" s="4"/>
      <c r="J284" s="4"/>
      <c r="K284" s="4">
        <v>215</v>
      </c>
      <c r="L284" s="4">
        <v>17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/>
    </row>
    <row r="285" spans="1:23" x14ac:dyDescent="0.2">
      <c r="A285" s="4">
        <v>50</v>
      </c>
      <c r="B285" s="4">
        <v>0</v>
      </c>
      <c r="C285" s="4">
        <v>0</v>
      </c>
      <c r="D285" s="4">
        <v>1</v>
      </c>
      <c r="E285" s="4">
        <v>217</v>
      </c>
      <c r="F285" s="4">
        <f>ROUND(Source!AU266,O285)</f>
        <v>4852.87</v>
      </c>
      <c r="G285" s="4" t="s">
        <v>89</v>
      </c>
      <c r="H285" s="4" t="s">
        <v>90</v>
      </c>
      <c r="I285" s="4"/>
      <c r="J285" s="4"/>
      <c r="K285" s="4">
        <v>217</v>
      </c>
      <c r="L285" s="4">
        <v>18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/>
    </row>
    <row r="286" spans="1:23" x14ac:dyDescent="0.2">
      <c r="A286" s="4">
        <v>50</v>
      </c>
      <c r="B286" s="4">
        <v>0</v>
      </c>
      <c r="C286" s="4">
        <v>0</v>
      </c>
      <c r="D286" s="4">
        <v>1</v>
      </c>
      <c r="E286" s="4">
        <v>230</v>
      </c>
      <c r="F286" s="4">
        <f>ROUND(Source!BA266,O286)</f>
        <v>0</v>
      </c>
      <c r="G286" s="4" t="s">
        <v>91</v>
      </c>
      <c r="H286" s="4" t="s">
        <v>92</v>
      </c>
      <c r="I286" s="4"/>
      <c r="J286" s="4"/>
      <c r="K286" s="4">
        <v>230</v>
      </c>
      <c r="L286" s="4">
        <v>19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/>
    </row>
    <row r="287" spans="1:23" x14ac:dyDescent="0.2">
      <c r="A287" s="4">
        <v>50</v>
      </c>
      <c r="B287" s="4">
        <v>0</v>
      </c>
      <c r="C287" s="4">
        <v>0</v>
      </c>
      <c r="D287" s="4">
        <v>1</v>
      </c>
      <c r="E287" s="4">
        <v>206</v>
      </c>
      <c r="F287" s="4">
        <f>ROUND(Source!T266,O287)</f>
        <v>0</v>
      </c>
      <c r="G287" s="4" t="s">
        <v>93</v>
      </c>
      <c r="H287" s="4" t="s">
        <v>94</v>
      </c>
      <c r="I287" s="4"/>
      <c r="J287" s="4"/>
      <c r="K287" s="4">
        <v>206</v>
      </c>
      <c r="L287" s="4">
        <v>20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/>
    </row>
    <row r="288" spans="1:23" x14ac:dyDescent="0.2">
      <c r="A288" s="4">
        <v>50</v>
      </c>
      <c r="B288" s="4">
        <v>0</v>
      </c>
      <c r="C288" s="4">
        <v>0</v>
      </c>
      <c r="D288" s="4">
        <v>1</v>
      </c>
      <c r="E288" s="4">
        <v>207</v>
      </c>
      <c r="F288" s="4">
        <f>Source!U266</f>
        <v>9.1420000000000012</v>
      </c>
      <c r="G288" s="4" t="s">
        <v>95</v>
      </c>
      <c r="H288" s="4" t="s">
        <v>96</v>
      </c>
      <c r="I288" s="4"/>
      <c r="J288" s="4"/>
      <c r="K288" s="4">
        <v>207</v>
      </c>
      <c r="L288" s="4">
        <v>21</v>
      </c>
      <c r="M288" s="4">
        <v>3</v>
      </c>
      <c r="N288" s="4" t="s">
        <v>3</v>
      </c>
      <c r="O288" s="4">
        <v>-1</v>
      </c>
      <c r="P288" s="4"/>
      <c r="Q288" s="4"/>
      <c r="R288" s="4"/>
      <c r="S288" s="4"/>
      <c r="T288" s="4"/>
      <c r="U288" s="4"/>
      <c r="V288" s="4"/>
      <c r="W288" s="4"/>
    </row>
    <row r="289" spans="1:245" x14ac:dyDescent="0.2">
      <c r="A289" s="4">
        <v>50</v>
      </c>
      <c r="B289" s="4">
        <v>0</v>
      </c>
      <c r="C289" s="4">
        <v>0</v>
      </c>
      <c r="D289" s="4">
        <v>1</v>
      </c>
      <c r="E289" s="4">
        <v>208</v>
      </c>
      <c r="F289" s="4">
        <f>Source!V266</f>
        <v>0</v>
      </c>
      <c r="G289" s="4" t="s">
        <v>97</v>
      </c>
      <c r="H289" s="4" t="s">
        <v>98</v>
      </c>
      <c r="I289" s="4"/>
      <c r="J289" s="4"/>
      <c r="K289" s="4">
        <v>208</v>
      </c>
      <c r="L289" s="4">
        <v>22</v>
      </c>
      <c r="M289" s="4">
        <v>3</v>
      </c>
      <c r="N289" s="4" t="s">
        <v>3</v>
      </c>
      <c r="O289" s="4">
        <v>-1</v>
      </c>
      <c r="P289" s="4"/>
      <c r="Q289" s="4"/>
      <c r="R289" s="4"/>
      <c r="S289" s="4"/>
      <c r="T289" s="4"/>
      <c r="U289" s="4"/>
      <c r="V289" s="4"/>
      <c r="W289" s="4"/>
    </row>
    <row r="290" spans="1:245" x14ac:dyDescent="0.2">
      <c r="A290" s="4">
        <v>50</v>
      </c>
      <c r="B290" s="4">
        <v>0</v>
      </c>
      <c r="C290" s="4">
        <v>0</v>
      </c>
      <c r="D290" s="4">
        <v>1</v>
      </c>
      <c r="E290" s="4">
        <v>209</v>
      </c>
      <c r="F290" s="4">
        <f>ROUND(Source!W266,O290)</f>
        <v>0</v>
      </c>
      <c r="G290" s="4" t="s">
        <v>99</v>
      </c>
      <c r="H290" s="4" t="s">
        <v>100</v>
      </c>
      <c r="I290" s="4"/>
      <c r="J290" s="4"/>
      <c r="K290" s="4">
        <v>209</v>
      </c>
      <c r="L290" s="4">
        <v>23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/>
    </row>
    <row r="291" spans="1:245" x14ac:dyDescent="0.2">
      <c r="A291" s="4">
        <v>50</v>
      </c>
      <c r="B291" s="4">
        <v>0</v>
      </c>
      <c r="C291" s="4">
        <v>0</v>
      </c>
      <c r="D291" s="4">
        <v>1</v>
      </c>
      <c r="E291" s="4">
        <v>210</v>
      </c>
      <c r="F291" s="4">
        <f>ROUND(Source!X266,O291)</f>
        <v>942.74</v>
      </c>
      <c r="G291" s="4" t="s">
        <v>101</v>
      </c>
      <c r="H291" s="4" t="s">
        <v>102</v>
      </c>
      <c r="I291" s="4"/>
      <c r="J291" s="4"/>
      <c r="K291" s="4">
        <v>210</v>
      </c>
      <c r="L291" s="4">
        <v>24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/>
    </row>
    <row r="292" spans="1:245" x14ac:dyDescent="0.2">
      <c r="A292" s="4">
        <v>50</v>
      </c>
      <c r="B292" s="4">
        <v>0</v>
      </c>
      <c r="C292" s="4">
        <v>0</v>
      </c>
      <c r="D292" s="4">
        <v>1</v>
      </c>
      <c r="E292" s="4">
        <v>211</v>
      </c>
      <c r="F292" s="4">
        <f>ROUND(Source!Y266,O292)</f>
        <v>134.68</v>
      </c>
      <c r="G292" s="4" t="s">
        <v>103</v>
      </c>
      <c r="H292" s="4" t="s">
        <v>104</v>
      </c>
      <c r="I292" s="4"/>
      <c r="J292" s="4"/>
      <c r="K292" s="4">
        <v>211</v>
      </c>
      <c r="L292" s="4">
        <v>25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/>
    </row>
    <row r="293" spans="1:245" x14ac:dyDescent="0.2">
      <c r="A293" s="4">
        <v>50</v>
      </c>
      <c r="B293" s="4">
        <v>0</v>
      </c>
      <c r="C293" s="4">
        <v>0</v>
      </c>
      <c r="D293" s="4">
        <v>1</v>
      </c>
      <c r="E293" s="4">
        <v>224</v>
      </c>
      <c r="F293" s="4">
        <f>ROUND(Source!AR266,O293)</f>
        <v>4852.87</v>
      </c>
      <c r="G293" s="4" t="s">
        <v>105</v>
      </c>
      <c r="H293" s="4" t="s">
        <v>106</v>
      </c>
      <c r="I293" s="4"/>
      <c r="J293" s="4"/>
      <c r="K293" s="4">
        <v>224</v>
      </c>
      <c r="L293" s="4">
        <v>26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/>
    </row>
    <row r="295" spans="1:245" x14ac:dyDescent="0.2">
      <c r="A295" s="1">
        <v>4</v>
      </c>
      <c r="B295" s="1">
        <v>1</v>
      </c>
      <c r="C295" s="1"/>
      <c r="D295" s="1">
        <f>ROW(A304)</f>
        <v>304</v>
      </c>
      <c r="E295" s="1"/>
      <c r="F295" s="1" t="s">
        <v>12</v>
      </c>
      <c r="G295" s="1" t="s">
        <v>153</v>
      </c>
      <c r="H295" s="1" t="s">
        <v>3</v>
      </c>
      <c r="I295" s="1">
        <v>0</v>
      </c>
      <c r="J295" s="1"/>
      <c r="K295" s="1">
        <v>-1</v>
      </c>
      <c r="L295" s="1"/>
      <c r="M295" s="1"/>
      <c r="N295" s="1"/>
      <c r="O295" s="1"/>
      <c r="P295" s="1"/>
      <c r="Q295" s="1"/>
      <c r="R295" s="1"/>
      <c r="S295" s="1"/>
      <c r="T295" s="1"/>
      <c r="U295" s="1" t="s">
        <v>3</v>
      </c>
      <c r="V295" s="1">
        <v>0</v>
      </c>
      <c r="W295" s="1"/>
      <c r="X295" s="1"/>
      <c r="Y295" s="1"/>
      <c r="Z295" s="1"/>
      <c r="AA295" s="1"/>
      <c r="AB295" s="1" t="s">
        <v>3</v>
      </c>
      <c r="AC295" s="1" t="s">
        <v>3</v>
      </c>
      <c r="AD295" s="1" t="s">
        <v>3</v>
      </c>
      <c r="AE295" s="1" t="s">
        <v>3</v>
      </c>
      <c r="AF295" s="1" t="s">
        <v>3</v>
      </c>
      <c r="AG295" s="1" t="s">
        <v>3</v>
      </c>
      <c r="AH295" s="1"/>
      <c r="AI295" s="1"/>
      <c r="AJ295" s="1"/>
      <c r="AK295" s="1"/>
      <c r="AL295" s="1"/>
      <c r="AM295" s="1"/>
      <c r="AN295" s="1"/>
      <c r="AO295" s="1"/>
      <c r="AP295" s="1" t="s">
        <v>3</v>
      </c>
      <c r="AQ295" s="1" t="s">
        <v>3</v>
      </c>
      <c r="AR295" s="1" t="s">
        <v>3</v>
      </c>
      <c r="AS295" s="1"/>
      <c r="AT295" s="1"/>
      <c r="AU295" s="1"/>
      <c r="AV295" s="1"/>
      <c r="AW295" s="1"/>
      <c r="AX295" s="1"/>
      <c r="AY295" s="1"/>
      <c r="AZ295" s="1" t="s">
        <v>3</v>
      </c>
      <c r="BA295" s="1"/>
      <c r="BB295" s="1" t="s">
        <v>3</v>
      </c>
      <c r="BC295" s="1" t="s">
        <v>3</v>
      </c>
      <c r="BD295" s="1" t="s">
        <v>3</v>
      </c>
      <c r="BE295" s="1" t="s">
        <v>3</v>
      </c>
      <c r="BF295" s="1" t="s">
        <v>3</v>
      </c>
      <c r="BG295" s="1" t="s">
        <v>3</v>
      </c>
      <c r="BH295" s="1" t="s">
        <v>3</v>
      </c>
      <c r="BI295" s="1" t="s">
        <v>3</v>
      </c>
      <c r="BJ295" s="1" t="s">
        <v>3</v>
      </c>
      <c r="BK295" s="1" t="s">
        <v>3</v>
      </c>
      <c r="BL295" s="1" t="s">
        <v>3</v>
      </c>
      <c r="BM295" s="1" t="s">
        <v>3</v>
      </c>
      <c r="BN295" s="1" t="s">
        <v>3</v>
      </c>
      <c r="BO295" s="1" t="s">
        <v>3</v>
      </c>
      <c r="BP295" s="1" t="s">
        <v>3</v>
      </c>
      <c r="BQ295" s="1"/>
      <c r="BR295" s="1"/>
      <c r="BS295" s="1"/>
      <c r="BT295" s="1"/>
      <c r="BU295" s="1"/>
      <c r="BV295" s="1"/>
      <c r="BW295" s="1"/>
      <c r="BX295" s="1">
        <v>0</v>
      </c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>
        <v>0</v>
      </c>
    </row>
    <row r="297" spans="1:245" x14ac:dyDescent="0.2">
      <c r="A297" s="2">
        <v>52</v>
      </c>
      <c r="B297" s="2">
        <f t="shared" ref="B297:G297" si="149">B304</f>
        <v>1</v>
      </c>
      <c r="C297" s="2">
        <f t="shared" si="149"/>
        <v>4</v>
      </c>
      <c r="D297" s="2">
        <f t="shared" si="149"/>
        <v>295</v>
      </c>
      <c r="E297" s="2">
        <f t="shared" si="149"/>
        <v>0</v>
      </c>
      <c r="F297" s="2" t="str">
        <f t="shared" si="149"/>
        <v>Новый раздел</v>
      </c>
      <c r="G297" s="2" t="str">
        <f t="shared" si="149"/>
        <v>Ноябрь</v>
      </c>
      <c r="H297" s="2"/>
      <c r="I297" s="2"/>
      <c r="J297" s="2"/>
      <c r="K297" s="2"/>
      <c r="L297" s="2"/>
      <c r="M297" s="2"/>
      <c r="N297" s="2"/>
      <c r="O297" s="2">
        <f t="shared" ref="O297:AT297" si="150">O304</f>
        <v>10286.99</v>
      </c>
      <c r="P297" s="2">
        <f t="shared" si="150"/>
        <v>1303.5</v>
      </c>
      <c r="Q297" s="2">
        <f t="shared" si="150"/>
        <v>0</v>
      </c>
      <c r="R297" s="2">
        <f t="shared" si="150"/>
        <v>0</v>
      </c>
      <c r="S297" s="2">
        <f t="shared" si="150"/>
        <v>8983.49</v>
      </c>
      <c r="T297" s="2">
        <f t="shared" si="150"/>
        <v>0</v>
      </c>
      <c r="U297" s="2">
        <f t="shared" si="150"/>
        <v>57.275000000000006</v>
      </c>
      <c r="V297" s="2">
        <f t="shared" si="150"/>
        <v>0</v>
      </c>
      <c r="W297" s="2">
        <f t="shared" si="150"/>
        <v>0</v>
      </c>
      <c r="X297" s="2">
        <f t="shared" si="150"/>
        <v>6288.45</v>
      </c>
      <c r="Y297" s="2">
        <f t="shared" si="150"/>
        <v>898.35</v>
      </c>
      <c r="Z297" s="2">
        <f t="shared" si="150"/>
        <v>0</v>
      </c>
      <c r="AA297" s="2">
        <f t="shared" si="150"/>
        <v>0</v>
      </c>
      <c r="AB297" s="2">
        <f t="shared" si="150"/>
        <v>10286.99</v>
      </c>
      <c r="AC297" s="2">
        <f t="shared" si="150"/>
        <v>1303.5</v>
      </c>
      <c r="AD297" s="2">
        <f t="shared" si="150"/>
        <v>0</v>
      </c>
      <c r="AE297" s="2">
        <f t="shared" si="150"/>
        <v>0</v>
      </c>
      <c r="AF297" s="2">
        <f t="shared" si="150"/>
        <v>8983.49</v>
      </c>
      <c r="AG297" s="2">
        <f t="shared" si="150"/>
        <v>0</v>
      </c>
      <c r="AH297" s="2">
        <f t="shared" si="150"/>
        <v>57.275000000000006</v>
      </c>
      <c r="AI297" s="2">
        <f t="shared" si="150"/>
        <v>0</v>
      </c>
      <c r="AJ297" s="2">
        <f t="shared" si="150"/>
        <v>0</v>
      </c>
      <c r="AK297" s="2">
        <f t="shared" si="150"/>
        <v>6288.45</v>
      </c>
      <c r="AL297" s="2">
        <f t="shared" si="150"/>
        <v>898.35</v>
      </c>
      <c r="AM297" s="2">
        <f t="shared" si="150"/>
        <v>0</v>
      </c>
      <c r="AN297" s="2">
        <f t="shared" si="150"/>
        <v>0</v>
      </c>
      <c r="AO297" s="2">
        <f t="shared" si="150"/>
        <v>0</v>
      </c>
      <c r="AP297" s="2">
        <f t="shared" si="150"/>
        <v>0</v>
      </c>
      <c r="AQ297" s="2">
        <f t="shared" si="150"/>
        <v>0</v>
      </c>
      <c r="AR297" s="2">
        <f t="shared" si="150"/>
        <v>17473.79</v>
      </c>
      <c r="AS297" s="2">
        <f t="shared" si="150"/>
        <v>0</v>
      </c>
      <c r="AT297" s="2">
        <f t="shared" si="150"/>
        <v>0</v>
      </c>
      <c r="AU297" s="2">
        <f t="shared" ref="AU297:BZ297" si="151">AU304</f>
        <v>17473.79</v>
      </c>
      <c r="AV297" s="2">
        <f t="shared" si="151"/>
        <v>1303.5</v>
      </c>
      <c r="AW297" s="2">
        <f t="shared" si="151"/>
        <v>1303.5</v>
      </c>
      <c r="AX297" s="2">
        <f t="shared" si="151"/>
        <v>0</v>
      </c>
      <c r="AY297" s="2">
        <f t="shared" si="151"/>
        <v>1303.5</v>
      </c>
      <c r="AZ297" s="2">
        <f t="shared" si="151"/>
        <v>0</v>
      </c>
      <c r="BA297" s="2">
        <f t="shared" si="151"/>
        <v>0</v>
      </c>
      <c r="BB297" s="2">
        <f t="shared" si="151"/>
        <v>0</v>
      </c>
      <c r="BC297" s="2">
        <f t="shared" si="151"/>
        <v>0</v>
      </c>
      <c r="BD297" s="2">
        <f t="shared" si="151"/>
        <v>0</v>
      </c>
      <c r="BE297" s="2">
        <f t="shared" si="151"/>
        <v>0</v>
      </c>
      <c r="BF297" s="2">
        <f t="shared" si="151"/>
        <v>0</v>
      </c>
      <c r="BG297" s="2">
        <f t="shared" si="151"/>
        <v>0</v>
      </c>
      <c r="BH297" s="2">
        <f t="shared" si="151"/>
        <v>0</v>
      </c>
      <c r="BI297" s="2">
        <f t="shared" si="151"/>
        <v>0</v>
      </c>
      <c r="BJ297" s="2">
        <f t="shared" si="151"/>
        <v>0</v>
      </c>
      <c r="BK297" s="2">
        <f t="shared" si="151"/>
        <v>0</v>
      </c>
      <c r="BL297" s="2">
        <f t="shared" si="151"/>
        <v>0</v>
      </c>
      <c r="BM297" s="2">
        <f t="shared" si="151"/>
        <v>0</v>
      </c>
      <c r="BN297" s="2">
        <f t="shared" si="151"/>
        <v>0</v>
      </c>
      <c r="BO297" s="2">
        <f t="shared" si="151"/>
        <v>0</v>
      </c>
      <c r="BP297" s="2">
        <f t="shared" si="151"/>
        <v>0</v>
      </c>
      <c r="BQ297" s="2">
        <f t="shared" si="151"/>
        <v>0</v>
      </c>
      <c r="BR297" s="2">
        <f t="shared" si="151"/>
        <v>0</v>
      </c>
      <c r="BS297" s="2">
        <f t="shared" si="151"/>
        <v>0</v>
      </c>
      <c r="BT297" s="2">
        <f t="shared" si="151"/>
        <v>0</v>
      </c>
      <c r="BU297" s="2">
        <f t="shared" si="151"/>
        <v>0</v>
      </c>
      <c r="BV297" s="2">
        <f t="shared" si="151"/>
        <v>0</v>
      </c>
      <c r="BW297" s="2">
        <f t="shared" si="151"/>
        <v>0</v>
      </c>
      <c r="BX297" s="2">
        <f t="shared" si="151"/>
        <v>0</v>
      </c>
      <c r="BY297" s="2">
        <f t="shared" si="151"/>
        <v>0</v>
      </c>
      <c r="BZ297" s="2">
        <f t="shared" si="151"/>
        <v>0</v>
      </c>
      <c r="CA297" s="2">
        <f t="shared" ref="CA297:DF297" si="152">CA304</f>
        <v>17473.79</v>
      </c>
      <c r="CB297" s="2">
        <f t="shared" si="152"/>
        <v>0</v>
      </c>
      <c r="CC297" s="2">
        <f t="shared" si="152"/>
        <v>0</v>
      </c>
      <c r="CD297" s="2">
        <f t="shared" si="152"/>
        <v>17473.79</v>
      </c>
      <c r="CE297" s="2">
        <f t="shared" si="152"/>
        <v>1303.5</v>
      </c>
      <c r="CF297" s="2">
        <f t="shared" si="152"/>
        <v>1303.5</v>
      </c>
      <c r="CG297" s="2">
        <f t="shared" si="152"/>
        <v>0</v>
      </c>
      <c r="CH297" s="2">
        <f t="shared" si="152"/>
        <v>1303.5</v>
      </c>
      <c r="CI297" s="2">
        <f t="shared" si="152"/>
        <v>0</v>
      </c>
      <c r="CJ297" s="2">
        <f t="shared" si="152"/>
        <v>0</v>
      </c>
      <c r="CK297" s="2">
        <f t="shared" si="152"/>
        <v>0</v>
      </c>
      <c r="CL297" s="2">
        <f t="shared" si="152"/>
        <v>0</v>
      </c>
      <c r="CM297" s="2">
        <f t="shared" si="152"/>
        <v>0</v>
      </c>
      <c r="CN297" s="2">
        <f t="shared" si="152"/>
        <v>0</v>
      </c>
      <c r="CO297" s="2">
        <f t="shared" si="152"/>
        <v>0</v>
      </c>
      <c r="CP297" s="2">
        <f t="shared" si="152"/>
        <v>0</v>
      </c>
      <c r="CQ297" s="2">
        <f t="shared" si="152"/>
        <v>0</v>
      </c>
      <c r="CR297" s="2">
        <f t="shared" si="152"/>
        <v>0</v>
      </c>
      <c r="CS297" s="2">
        <f t="shared" si="152"/>
        <v>0</v>
      </c>
      <c r="CT297" s="2">
        <f t="shared" si="152"/>
        <v>0</v>
      </c>
      <c r="CU297" s="2">
        <f t="shared" si="152"/>
        <v>0</v>
      </c>
      <c r="CV297" s="2">
        <f t="shared" si="152"/>
        <v>0</v>
      </c>
      <c r="CW297" s="2">
        <f t="shared" si="152"/>
        <v>0</v>
      </c>
      <c r="CX297" s="2">
        <f t="shared" si="152"/>
        <v>0</v>
      </c>
      <c r="CY297" s="2">
        <f t="shared" si="152"/>
        <v>0</v>
      </c>
      <c r="CZ297" s="2">
        <f t="shared" si="152"/>
        <v>0</v>
      </c>
      <c r="DA297" s="2">
        <f t="shared" si="152"/>
        <v>0</v>
      </c>
      <c r="DB297" s="2">
        <f t="shared" si="152"/>
        <v>0</v>
      </c>
      <c r="DC297" s="2">
        <f t="shared" si="152"/>
        <v>0</v>
      </c>
      <c r="DD297" s="2">
        <f t="shared" si="152"/>
        <v>0</v>
      </c>
      <c r="DE297" s="2">
        <f t="shared" si="152"/>
        <v>0</v>
      </c>
      <c r="DF297" s="2">
        <f t="shared" si="152"/>
        <v>0</v>
      </c>
      <c r="DG297" s="3">
        <f t="shared" ref="DG297:EL297" si="153">DG304</f>
        <v>0</v>
      </c>
      <c r="DH297" s="3">
        <f t="shared" si="153"/>
        <v>0</v>
      </c>
      <c r="DI297" s="3">
        <f t="shared" si="153"/>
        <v>0</v>
      </c>
      <c r="DJ297" s="3">
        <f t="shared" si="153"/>
        <v>0</v>
      </c>
      <c r="DK297" s="3">
        <f t="shared" si="153"/>
        <v>0</v>
      </c>
      <c r="DL297" s="3">
        <f t="shared" si="153"/>
        <v>0</v>
      </c>
      <c r="DM297" s="3">
        <f t="shared" si="153"/>
        <v>0</v>
      </c>
      <c r="DN297" s="3">
        <f t="shared" si="153"/>
        <v>0</v>
      </c>
      <c r="DO297" s="3">
        <f t="shared" si="153"/>
        <v>0</v>
      </c>
      <c r="DP297" s="3">
        <f t="shared" si="153"/>
        <v>0</v>
      </c>
      <c r="DQ297" s="3">
        <f t="shared" si="153"/>
        <v>0</v>
      </c>
      <c r="DR297" s="3">
        <f t="shared" si="153"/>
        <v>0</v>
      </c>
      <c r="DS297" s="3">
        <f t="shared" si="153"/>
        <v>0</v>
      </c>
      <c r="DT297" s="3">
        <f t="shared" si="153"/>
        <v>0</v>
      </c>
      <c r="DU297" s="3">
        <f t="shared" si="153"/>
        <v>0</v>
      </c>
      <c r="DV297" s="3">
        <f t="shared" si="153"/>
        <v>0</v>
      </c>
      <c r="DW297" s="3">
        <f t="shared" si="153"/>
        <v>0</v>
      </c>
      <c r="DX297" s="3">
        <f t="shared" si="153"/>
        <v>0</v>
      </c>
      <c r="DY297" s="3">
        <f t="shared" si="153"/>
        <v>0</v>
      </c>
      <c r="DZ297" s="3">
        <f t="shared" si="153"/>
        <v>0</v>
      </c>
      <c r="EA297" s="3">
        <f t="shared" si="153"/>
        <v>0</v>
      </c>
      <c r="EB297" s="3">
        <f t="shared" si="153"/>
        <v>0</v>
      </c>
      <c r="EC297" s="3">
        <f t="shared" si="153"/>
        <v>0</v>
      </c>
      <c r="ED297" s="3">
        <f t="shared" si="153"/>
        <v>0</v>
      </c>
      <c r="EE297" s="3">
        <f t="shared" si="153"/>
        <v>0</v>
      </c>
      <c r="EF297" s="3">
        <f t="shared" si="153"/>
        <v>0</v>
      </c>
      <c r="EG297" s="3">
        <f t="shared" si="153"/>
        <v>0</v>
      </c>
      <c r="EH297" s="3">
        <f t="shared" si="153"/>
        <v>0</v>
      </c>
      <c r="EI297" s="3">
        <f t="shared" si="153"/>
        <v>0</v>
      </c>
      <c r="EJ297" s="3">
        <f t="shared" si="153"/>
        <v>0</v>
      </c>
      <c r="EK297" s="3">
        <f t="shared" si="153"/>
        <v>0</v>
      </c>
      <c r="EL297" s="3">
        <f t="shared" si="153"/>
        <v>0</v>
      </c>
      <c r="EM297" s="3">
        <f t="shared" ref="EM297:FR297" si="154">EM304</f>
        <v>0</v>
      </c>
      <c r="EN297" s="3">
        <f t="shared" si="154"/>
        <v>0</v>
      </c>
      <c r="EO297" s="3">
        <f t="shared" si="154"/>
        <v>0</v>
      </c>
      <c r="EP297" s="3">
        <f t="shared" si="154"/>
        <v>0</v>
      </c>
      <c r="EQ297" s="3">
        <f t="shared" si="154"/>
        <v>0</v>
      </c>
      <c r="ER297" s="3">
        <f t="shared" si="154"/>
        <v>0</v>
      </c>
      <c r="ES297" s="3">
        <f t="shared" si="154"/>
        <v>0</v>
      </c>
      <c r="ET297" s="3">
        <f t="shared" si="154"/>
        <v>0</v>
      </c>
      <c r="EU297" s="3">
        <f t="shared" si="154"/>
        <v>0</v>
      </c>
      <c r="EV297" s="3">
        <f t="shared" si="154"/>
        <v>0</v>
      </c>
      <c r="EW297" s="3">
        <f t="shared" si="154"/>
        <v>0</v>
      </c>
      <c r="EX297" s="3">
        <f t="shared" si="154"/>
        <v>0</v>
      </c>
      <c r="EY297" s="3">
        <f t="shared" si="154"/>
        <v>0</v>
      </c>
      <c r="EZ297" s="3">
        <f t="shared" si="154"/>
        <v>0</v>
      </c>
      <c r="FA297" s="3">
        <f t="shared" si="154"/>
        <v>0</v>
      </c>
      <c r="FB297" s="3">
        <f t="shared" si="154"/>
        <v>0</v>
      </c>
      <c r="FC297" s="3">
        <f t="shared" si="154"/>
        <v>0</v>
      </c>
      <c r="FD297" s="3">
        <f t="shared" si="154"/>
        <v>0</v>
      </c>
      <c r="FE297" s="3">
        <f t="shared" si="154"/>
        <v>0</v>
      </c>
      <c r="FF297" s="3">
        <f t="shared" si="154"/>
        <v>0</v>
      </c>
      <c r="FG297" s="3">
        <f t="shared" si="154"/>
        <v>0</v>
      </c>
      <c r="FH297" s="3">
        <f t="shared" si="154"/>
        <v>0</v>
      </c>
      <c r="FI297" s="3">
        <f t="shared" si="154"/>
        <v>0</v>
      </c>
      <c r="FJ297" s="3">
        <f t="shared" si="154"/>
        <v>0</v>
      </c>
      <c r="FK297" s="3">
        <f t="shared" si="154"/>
        <v>0</v>
      </c>
      <c r="FL297" s="3">
        <f t="shared" si="154"/>
        <v>0</v>
      </c>
      <c r="FM297" s="3">
        <f t="shared" si="154"/>
        <v>0</v>
      </c>
      <c r="FN297" s="3">
        <f t="shared" si="154"/>
        <v>0</v>
      </c>
      <c r="FO297" s="3">
        <f t="shared" si="154"/>
        <v>0</v>
      </c>
      <c r="FP297" s="3">
        <f t="shared" si="154"/>
        <v>0</v>
      </c>
      <c r="FQ297" s="3">
        <f t="shared" si="154"/>
        <v>0</v>
      </c>
      <c r="FR297" s="3">
        <f t="shared" si="154"/>
        <v>0</v>
      </c>
      <c r="FS297" s="3">
        <f t="shared" ref="FS297:GX297" si="155">FS304</f>
        <v>0</v>
      </c>
      <c r="FT297" s="3">
        <f t="shared" si="155"/>
        <v>0</v>
      </c>
      <c r="FU297" s="3">
        <f t="shared" si="155"/>
        <v>0</v>
      </c>
      <c r="FV297" s="3">
        <f t="shared" si="155"/>
        <v>0</v>
      </c>
      <c r="FW297" s="3">
        <f t="shared" si="155"/>
        <v>0</v>
      </c>
      <c r="FX297" s="3">
        <f t="shared" si="155"/>
        <v>0</v>
      </c>
      <c r="FY297" s="3">
        <f t="shared" si="155"/>
        <v>0</v>
      </c>
      <c r="FZ297" s="3">
        <f t="shared" si="155"/>
        <v>0</v>
      </c>
      <c r="GA297" s="3">
        <f t="shared" si="155"/>
        <v>0</v>
      </c>
      <c r="GB297" s="3">
        <f t="shared" si="155"/>
        <v>0</v>
      </c>
      <c r="GC297" s="3">
        <f t="shared" si="155"/>
        <v>0</v>
      </c>
      <c r="GD297" s="3">
        <f t="shared" si="155"/>
        <v>0</v>
      </c>
      <c r="GE297" s="3">
        <f t="shared" si="155"/>
        <v>0</v>
      </c>
      <c r="GF297" s="3">
        <f t="shared" si="155"/>
        <v>0</v>
      </c>
      <c r="GG297" s="3">
        <f t="shared" si="155"/>
        <v>0</v>
      </c>
      <c r="GH297" s="3">
        <f t="shared" si="155"/>
        <v>0</v>
      </c>
      <c r="GI297" s="3">
        <f t="shared" si="155"/>
        <v>0</v>
      </c>
      <c r="GJ297" s="3">
        <f t="shared" si="155"/>
        <v>0</v>
      </c>
      <c r="GK297" s="3">
        <f t="shared" si="155"/>
        <v>0</v>
      </c>
      <c r="GL297" s="3">
        <f t="shared" si="155"/>
        <v>0</v>
      </c>
      <c r="GM297" s="3">
        <f t="shared" si="155"/>
        <v>0</v>
      </c>
      <c r="GN297" s="3">
        <f t="shared" si="155"/>
        <v>0</v>
      </c>
      <c r="GO297" s="3">
        <f t="shared" si="155"/>
        <v>0</v>
      </c>
      <c r="GP297" s="3">
        <f t="shared" si="155"/>
        <v>0</v>
      </c>
      <c r="GQ297" s="3">
        <f t="shared" si="155"/>
        <v>0</v>
      </c>
      <c r="GR297" s="3">
        <f t="shared" si="155"/>
        <v>0</v>
      </c>
      <c r="GS297" s="3">
        <f t="shared" si="155"/>
        <v>0</v>
      </c>
      <c r="GT297" s="3">
        <f t="shared" si="155"/>
        <v>0</v>
      </c>
      <c r="GU297" s="3">
        <f t="shared" si="155"/>
        <v>0</v>
      </c>
      <c r="GV297" s="3">
        <f t="shared" si="155"/>
        <v>0</v>
      </c>
      <c r="GW297" s="3">
        <f t="shared" si="155"/>
        <v>0</v>
      </c>
      <c r="GX297" s="3">
        <f t="shared" si="155"/>
        <v>0</v>
      </c>
    </row>
    <row r="299" spans="1:245" x14ac:dyDescent="0.2">
      <c r="A299">
        <v>17</v>
      </c>
      <c r="B299">
        <v>1</v>
      </c>
      <c r="C299">
        <f>ROW(SmtRes!A65)</f>
        <v>65</v>
      </c>
      <c r="D299">
        <f>ROW(EtalonRes!A63)</f>
        <v>63</v>
      </c>
      <c r="E299" t="s">
        <v>154</v>
      </c>
      <c r="F299" t="s">
        <v>38</v>
      </c>
      <c r="G299" t="s">
        <v>39</v>
      </c>
      <c r="H299" t="s">
        <v>26</v>
      </c>
      <c r="I299">
        <f>ROUND(790/100,9)</f>
        <v>7.9</v>
      </c>
      <c r="J299">
        <v>0</v>
      </c>
      <c r="O299">
        <f>ROUND(CP299,2)</f>
        <v>5637.84</v>
      </c>
      <c r="P299">
        <f>ROUND(CQ299*I299,2)</f>
        <v>0</v>
      </c>
      <c r="Q299">
        <f>ROUND(CR299*I299,2)</f>
        <v>0</v>
      </c>
      <c r="R299">
        <f>ROUND(CS299*I299,2)</f>
        <v>0</v>
      </c>
      <c r="S299">
        <f>ROUND(CT299*I299,2)</f>
        <v>5637.84</v>
      </c>
      <c r="T299">
        <f>ROUND(CU299*I299,2)</f>
        <v>0</v>
      </c>
      <c r="U299">
        <f>CV299*I299</f>
        <v>35.945</v>
      </c>
      <c r="V299">
        <f>CW299*I299</f>
        <v>0</v>
      </c>
      <c r="W299">
        <f>ROUND(CX299*I299,2)</f>
        <v>0</v>
      </c>
      <c r="X299">
        <f t="shared" ref="X299:Y302" si="156">ROUND(CY299,2)</f>
        <v>3946.49</v>
      </c>
      <c r="Y299">
        <f t="shared" si="156"/>
        <v>563.78</v>
      </c>
      <c r="AA299">
        <v>35064013</v>
      </c>
      <c r="AB299">
        <f>ROUND((AC299+AD299+AF299),2)</f>
        <v>713.65</v>
      </c>
      <c r="AC299">
        <f>ROUND(((ES299*7)),2)</f>
        <v>0</v>
      </c>
      <c r="AD299">
        <f>ROUND(((((ET299*7))-((EU299*7)))+AE299),2)</f>
        <v>0</v>
      </c>
      <c r="AE299">
        <f>ROUND(((EU299*7)),2)</f>
        <v>0</v>
      </c>
      <c r="AF299">
        <f>ROUND(((EV299*7)),2)</f>
        <v>713.65</v>
      </c>
      <c r="AG299">
        <f>ROUND((AP299),2)</f>
        <v>0</v>
      </c>
      <c r="AH299">
        <f>((EW299*7))</f>
        <v>4.55</v>
      </c>
      <c r="AI299">
        <f>((EX299*7))</f>
        <v>0</v>
      </c>
      <c r="AJ299">
        <f>ROUND((AS299),2)</f>
        <v>0</v>
      </c>
      <c r="AK299">
        <v>101.95</v>
      </c>
      <c r="AL299">
        <v>0</v>
      </c>
      <c r="AM299">
        <v>0</v>
      </c>
      <c r="AN299">
        <v>0</v>
      </c>
      <c r="AO299">
        <v>101.95</v>
      </c>
      <c r="AP299">
        <v>0</v>
      </c>
      <c r="AQ299">
        <v>0.65</v>
      </c>
      <c r="AR299">
        <v>0</v>
      </c>
      <c r="AS299">
        <v>0</v>
      </c>
      <c r="AT299">
        <v>70</v>
      </c>
      <c r="AU299">
        <v>10</v>
      </c>
      <c r="AV299">
        <v>1</v>
      </c>
      <c r="AW299">
        <v>1</v>
      </c>
      <c r="AZ299">
        <v>1</v>
      </c>
      <c r="BA299">
        <v>1</v>
      </c>
      <c r="BB299">
        <v>1</v>
      </c>
      <c r="BC299">
        <v>1</v>
      </c>
      <c r="BD299" t="s">
        <v>3</v>
      </c>
      <c r="BE299" t="s">
        <v>3</v>
      </c>
      <c r="BF299" t="s">
        <v>3</v>
      </c>
      <c r="BG299" t="s">
        <v>3</v>
      </c>
      <c r="BH299">
        <v>0</v>
      </c>
      <c r="BI299">
        <v>4</v>
      </c>
      <c r="BJ299" t="s">
        <v>40</v>
      </c>
      <c r="BM299">
        <v>0</v>
      </c>
      <c r="BN299">
        <v>0</v>
      </c>
      <c r="BO299" t="s">
        <v>3</v>
      </c>
      <c r="BP299">
        <v>0</v>
      </c>
      <c r="BQ299">
        <v>1</v>
      </c>
      <c r="BR299">
        <v>0</v>
      </c>
      <c r="BS299">
        <v>1</v>
      </c>
      <c r="BT299">
        <v>1</v>
      </c>
      <c r="BU299">
        <v>1</v>
      </c>
      <c r="BV299">
        <v>1</v>
      </c>
      <c r="BW299">
        <v>1</v>
      </c>
      <c r="BX299">
        <v>1</v>
      </c>
      <c r="BY299" t="s">
        <v>3</v>
      </c>
      <c r="BZ299">
        <v>70</v>
      </c>
      <c r="CA299">
        <v>10</v>
      </c>
      <c r="CF299">
        <v>0</v>
      </c>
      <c r="CG299">
        <v>0</v>
      </c>
      <c r="CM299">
        <v>0</v>
      </c>
      <c r="CN299" t="s">
        <v>3</v>
      </c>
      <c r="CO299">
        <v>0</v>
      </c>
      <c r="CP299">
        <f>(P299+Q299+S299)</f>
        <v>5637.84</v>
      </c>
      <c r="CQ299">
        <f>(AC299*BC299*AW299)</f>
        <v>0</v>
      </c>
      <c r="CR299">
        <f>(((((ET299*7))*BB299-((EU299*7))*BS299)+AE299*BS299)*AV299)</f>
        <v>0</v>
      </c>
      <c r="CS299">
        <f>(AE299*BS299*AV299)</f>
        <v>0</v>
      </c>
      <c r="CT299">
        <f>(AF299*BA299*AV299)</f>
        <v>713.65</v>
      </c>
      <c r="CU299">
        <f>AG299</f>
        <v>0</v>
      </c>
      <c r="CV299">
        <f>(AH299*AV299)</f>
        <v>4.55</v>
      </c>
      <c r="CW299">
        <f t="shared" ref="CW299:CX302" si="157">AI299</f>
        <v>0</v>
      </c>
      <c r="CX299">
        <f t="shared" si="157"/>
        <v>0</v>
      </c>
      <c r="CY299">
        <f>((S299*BZ299)/100)</f>
        <v>3946.4879999999998</v>
      </c>
      <c r="CZ299">
        <f>((S299*CA299)/100)</f>
        <v>563.78399999999999</v>
      </c>
      <c r="DC299" t="s">
        <v>3</v>
      </c>
      <c r="DD299" t="s">
        <v>155</v>
      </c>
      <c r="DE299" t="s">
        <v>155</v>
      </c>
      <c r="DF299" t="s">
        <v>155</v>
      </c>
      <c r="DG299" t="s">
        <v>155</v>
      </c>
      <c r="DH299" t="s">
        <v>3</v>
      </c>
      <c r="DI299" t="s">
        <v>155</v>
      </c>
      <c r="DJ299" t="s">
        <v>155</v>
      </c>
      <c r="DK299" t="s">
        <v>3</v>
      </c>
      <c r="DL299" t="s">
        <v>3</v>
      </c>
      <c r="DM299" t="s">
        <v>3</v>
      </c>
      <c r="DN299">
        <v>0</v>
      </c>
      <c r="DO299">
        <v>0</v>
      </c>
      <c r="DP299">
        <v>1</v>
      </c>
      <c r="DQ299">
        <v>1</v>
      </c>
      <c r="DU299">
        <v>1005</v>
      </c>
      <c r="DV299" t="s">
        <v>26</v>
      </c>
      <c r="DW299" t="s">
        <v>26</v>
      </c>
      <c r="DX299">
        <v>100</v>
      </c>
      <c r="EE299">
        <v>33645457</v>
      </c>
      <c r="EF299">
        <v>1</v>
      </c>
      <c r="EG299" t="s">
        <v>20</v>
      </c>
      <c r="EH299">
        <v>0</v>
      </c>
      <c r="EI299" t="s">
        <v>3</v>
      </c>
      <c r="EJ299">
        <v>4</v>
      </c>
      <c r="EK299">
        <v>0</v>
      </c>
      <c r="EL299" t="s">
        <v>21</v>
      </c>
      <c r="EM299" t="s">
        <v>22</v>
      </c>
      <c r="EO299" t="s">
        <v>3</v>
      </c>
      <c r="EQ299">
        <v>0</v>
      </c>
      <c r="ER299">
        <v>101.95</v>
      </c>
      <c r="ES299">
        <v>0</v>
      </c>
      <c r="ET299">
        <v>0</v>
      </c>
      <c r="EU299">
        <v>0</v>
      </c>
      <c r="EV299">
        <v>101.95</v>
      </c>
      <c r="EW299">
        <v>0.65</v>
      </c>
      <c r="EX299">
        <v>0</v>
      </c>
      <c r="EY299">
        <v>0</v>
      </c>
      <c r="FQ299">
        <v>0</v>
      </c>
      <c r="FR299">
        <f>ROUND(IF(AND(BH299=3,BI299=3),P299,0),2)</f>
        <v>0</v>
      </c>
      <c r="FS299">
        <v>0</v>
      </c>
      <c r="FX299">
        <v>70</v>
      </c>
      <c r="FY299">
        <v>10</v>
      </c>
      <c r="GA299" t="s">
        <v>3</v>
      </c>
      <c r="GD299">
        <v>0</v>
      </c>
      <c r="GF299">
        <v>2133828896</v>
      </c>
      <c r="GG299">
        <v>2</v>
      </c>
      <c r="GH299">
        <v>1</v>
      </c>
      <c r="GI299">
        <v>-2</v>
      </c>
      <c r="GJ299">
        <v>0</v>
      </c>
      <c r="GK299">
        <f>ROUND(R299*(R12)/100,2)</f>
        <v>0</v>
      </c>
      <c r="GL299">
        <f>ROUND(IF(AND(BH299=3,BI299=3,FS299&lt;&gt;0),P299,0),2)</f>
        <v>0</v>
      </c>
      <c r="GM299">
        <f>ROUND(O299+X299+Y299+GK299,2)+GX299</f>
        <v>10148.11</v>
      </c>
      <c r="GN299">
        <f>IF(OR(BI299=0,BI299=1),ROUND(O299+X299+Y299+GK299,2),0)</f>
        <v>0</v>
      </c>
      <c r="GO299">
        <f>IF(BI299=2,ROUND(O299+X299+Y299+GK299,2),0)</f>
        <v>0</v>
      </c>
      <c r="GP299">
        <f>IF(BI299=4,ROUND(O299+X299+Y299+GK299,2)+GX299,0)</f>
        <v>10148.11</v>
      </c>
      <c r="GR299">
        <v>0</v>
      </c>
      <c r="GS299">
        <v>3</v>
      </c>
      <c r="GT299">
        <v>0</v>
      </c>
      <c r="GU299" t="s">
        <v>3</v>
      </c>
      <c r="GV299">
        <f>ROUND(GT299,2)</f>
        <v>0</v>
      </c>
      <c r="GW299">
        <v>1</v>
      </c>
      <c r="GX299">
        <f>ROUND(GV299*GW299*I299,2)</f>
        <v>0</v>
      </c>
      <c r="HA299">
        <v>0</v>
      </c>
      <c r="HB299">
        <v>0</v>
      </c>
      <c r="IK299">
        <v>0</v>
      </c>
    </row>
    <row r="300" spans="1:245" x14ac:dyDescent="0.2">
      <c r="A300">
        <v>17</v>
      </c>
      <c r="B300">
        <v>1</v>
      </c>
      <c r="C300">
        <f>ROW(SmtRes!A68)</f>
        <v>68</v>
      </c>
      <c r="D300">
        <f>ROW(EtalonRes!A65)</f>
        <v>65</v>
      </c>
      <c r="E300" t="s">
        <v>156</v>
      </c>
      <c r="F300" t="s">
        <v>42</v>
      </c>
      <c r="G300" t="s">
        <v>43</v>
      </c>
      <c r="H300" t="s">
        <v>26</v>
      </c>
      <c r="I300">
        <f>ROUND(790/100,9)</f>
        <v>7.9</v>
      </c>
      <c r="J300">
        <v>0</v>
      </c>
      <c r="O300">
        <f>ROUND(CP300,2)</f>
        <v>5709.33</v>
      </c>
      <c r="P300">
        <f>ROUND(CQ300*I300,2)</f>
        <v>2363.6799999999998</v>
      </c>
      <c r="Q300">
        <f>ROUND(CR300*I300,2)</f>
        <v>0</v>
      </c>
      <c r="R300">
        <f>ROUND(CS300*I300,2)</f>
        <v>0</v>
      </c>
      <c r="S300">
        <f>ROUND(CT300*I300,2)</f>
        <v>3345.65</v>
      </c>
      <c r="T300">
        <f>ROUND(CU300*I300,2)</f>
        <v>0</v>
      </c>
      <c r="U300">
        <f>CV300*I300</f>
        <v>21.330000000000002</v>
      </c>
      <c r="V300">
        <f>CW300*I300</f>
        <v>0</v>
      </c>
      <c r="W300">
        <f>ROUND(CX300*I300,2)</f>
        <v>0</v>
      </c>
      <c r="X300">
        <f t="shared" si="156"/>
        <v>2341.96</v>
      </c>
      <c r="Y300">
        <f t="shared" si="156"/>
        <v>334.57</v>
      </c>
      <c r="AA300">
        <v>35064013</v>
      </c>
      <c r="AB300">
        <f>ROUND((AC300+AD300+AF300),2)</f>
        <v>722.7</v>
      </c>
      <c r="AC300">
        <f>ROUND(((ES300*10)),2)</f>
        <v>299.2</v>
      </c>
      <c r="AD300">
        <f>ROUND(((((ET300*10))-((EU300*10)))+AE300),2)</f>
        <v>0</v>
      </c>
      <c r="AE300">
        <f>ROUND(((EU300*10)),2)</f>
        <v>0</v>
      </c>
      <c r="AF300">
        <f>ROUND(((EV300*10)),2)</f>
        <v>423.5</v>
      </c>
      <c r="AG300">
        <f>ROUND((AP300),2)</f>
        <v>0</v>
      </c>
      <c r="AH300">
        <f>((EW300*10))</f>
        <v>2.7</v>
      </c>
      <c r="AI300">
        <f>((EX300*10))</f>
        <v>0</v>
      </c>
      <c r="AJ300">
        <f>ROUND((AS300),2)</f>
        <v>0</v>
      </c>
      <c r="AK300">
        <v>72.27</v>
      </c>
      <c r="AL300">
        <v>29.92</v>
      </c>
      <c r="AM300">
        <v>0</v>
      </c>
      <c r="AN300">
        <v>0</v>
      </c>
      <c r="AO300">
        <v>42.35</v>
      </c>
      <c r="AP300">
        <v>0</v>
      </c>
      <c r="AQ300">
        <v>0.27</v>
      </c>
      <c r="AR300">
        <v>0</v>
      </c>
      <c r="AS300">
        <v>0</v>
      </c>
      <c r="AT300">
        <v>70</v>
      </c>
      <c r="AU300">
        <v>10</v>
      </c>
      <c r="AV300">
        <v>1</v>
      </c>
      <c r="AW300">
        <v>1</v>
      </c>
      <c r="AZ300">
        <v>1</v>
      </c>
      <c r="BA300">
        <v>1</v>
      </c>
      <c r="BB300">
        <v>1</v>
      </c>
      <c r="BC300">
        <v>1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4</v>
      </c>
      <c r="BJ300" t="s">
        <v>44</v>
      </c>
      <c r="BM300">
        <v>0</v>
      </c>
      <c r="BN300">
        <v>0</v>
      </c>
      <c r="BO300" t="s">
        <v>3</v>
      </c>
      <c r="BP300">
        <v>0</v>
      </c>
      <c r="BQ300">
        <v>1</v>
      </c>
      <c r="BR300">
        <v>0</v>
      </c>
      <c r="BS300">
        <v>1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70</v>
      </c>
      <c r="CA300">
        <v>10</v>
      </c>
      <c r="CF300">
        <v>0</v>
      </c>
      <c r="CG300">
        <v>0</v>
      </c>
      <c r="CM300">
        <v>0</v>
      </c>
      <c r="CN300" t="s">
        <v>3</v>
      </c>
      <c r="CO300">
        <v>0</v>
      </c>
      <c r="CP300">
        <f>(P300+Q300+S300)</f>
        <v>5709.33</v>
      </c>
      <c r="CQ300">
        <f>(AC300*BC300*AW300)</f>
        <v>299.2</v>
      </c>
      <c r="CR300">
        <f>(((((ET300*10))*BB300-((EU300*10))*BS300)+AE300*BS300)*AV300)</f>
        <v>0</v>
      </c>
      <c r="CS300">
        <f>(AE300*BS300*AV300)</f>
        <v>0</v>
      </c>
      <c r="CT300">
        <f>(AF300*BA300*AV300)</f>
        <v>423.5</v>
      </c>
      <c r="CU300">
        <f>AG300</f>
        <v>0</v>
      </c>
      <c r="CV300">
        <f>(AH300*AV300)</f>
        <v>2.7</v>
      </c>
      <c r="CW300">
        <f t="shared" si="157"/>
        <v>0</v>
      </c>
      <c r="CX300">
        <f t="shared" si="157"/>
        <v>0</v>
      </c>
      <c r="CY300">
        <f>((S300*BZ300)/100)</f>
        <v>2341.9549999999999</v>
      </c>
      <c r="CZ300">
        <f>((S300*CA300)/100)</f>
        <v>334.565</v>
      </c>
      <c r="DC300" t="s">
        <v>3</v>
      </c>
      <c r="DD300" t="s">
        <v>157</v>
      </c>
      <c r="DE300" t="s">
        <v>157</v>
      </c>
      <c r="DF300" t="s">
        <v>157</v>
      </c>
      <c r="DG300" t="s">
        <v>157</v>
      </c>
      <c r="DH300" t="s">
        <v>3</v>
      </c>
      <c r="DI300" t="s">
        <v>157</v>
      </c>
      <c r="DJ300" t="s">
        <v>157</v>
      </c>
      <c r="DK300" t="s">
        <v>3</v>
      </c>
      <c r="DL300" t="s">
        <v>3</v>
      </c>
      <c r="DM300" t="s">
        <v>3</v>
      </c>
      <c r="DN300">
        <v>0</v>
      </c>
      <c r="DO300">
        <v>0</v>
      </c>
      <c r="DP300">
        <v>1</v>
      </c>
      <c r="DQ300">
        <v>1</v>
      </c>
      <c r="DU300">
        <v>1005</v>
      </c>
      <c r="DV300" t="s">
        <v>26</v>
      </c>
      <c r="DW300" t="s">
        <v>26</v>
      </c>
      <c r="DX300">
        <v>100</v>
      </c>
      <c r="EE300">
        <v>33645457</v>
      </c>
      <c r="EF300">
        <v>1</v>
      </c>
      <c r="EG300" t="s">
        <v>20</v>
      </c>
      <c r="EH300">
        <v>0</v>
      </c>
      <c r="EI300" t="s">
        <v>3</v>
      </c>
      <c r="EJ300">
        <v>4</v>
      </c>
      <c r="EK300">
        <v>0</v>
      </c>
      <c r="EL300" t="s">
        <v>21</v>
      </c>
      <c r="EM300" t="s">
        <v>22</v>
      </c>
      <c r="EO300" t="s">
        <v>3</v>
      </c>
      <c r="EQ300">
        <v>0</v>
      </c>
      <c r="ER300">
        <v>72.27</v>
      </c>
      <c r="ES300">
        <v>29.92</v>
      </c>
      <c r="ET300">
        <v>0</v>
      </c>
      <c r="EU300">
        <v>0</v>
      </c>
      <c r="EV300">
        <v>42.35</v>
      </c>
      <c r="EW300">
        <v>0.27</v>
      </c>
      <c r="EX300">
        <v>0</v>
      </c>
      <c r="EY300">
        <v>0</v>
      </c>
      <c r="FQ300">
        <v>0</v>
      </c>
      <c r="FR300">
        <f>ROUND(IF(AND(BH300=3,BI300=3),P300,0),2)</f>
        <v>0</v>
      </c>
      <c r="FS300">
        <v>0</v>
      </c>
      <c r="FX300">
        <v>70</v>
      </c>
      <c r="FY300">
        <v>10</v>
      </c>
      <c r="GA300" t="s">
        <v>3</v>
      </c>
      <c r="GD300">
        <v>0</v>
      </c>
      <c r="GF300">
        <v>1345771478</v>
      </c>
      <c r="GG300">
        <v>2</v>
      </c>
      <c r="GH300">
        <v>1</v>
      </c>
      <c r="GI300">
        <v>-2</v>
      </c>
      <c r="GJ300">
        <v>0</v>
      </c>
      <c r="GK300">
        <f>ROUND(R300*(R12)/100,2)</f>
        <v>0</v>
      </c>
      <c r="GL300">
        <f>ROUND(IF(AND(BH300=3,BI300=3,FS300&lt;&gt;0),P300,0),2)</f>
        <v>0</v>
      </c>
      <c r="GM300">
        <f>ROUND(O300+X300+Y300+GK300,2)+GX300</f>
        <v>8385.86</v>
      </c>
      <c r="GN300">
        <f>IF(OR(BI300=0,BI300=1),ROUND(O300+X300+Y300+GK300,2),0)</f>
        <v>0</v>
      </c>
      <c r="GO300">
        <f>IF(BI300=2,ROUND(O300+X300+Y300+GK300,2),0)</f>
        <v>0</v>
      </c>
      <c r="GP300">
        <f>IF(BI300=4,ROUND(O300+X300+Y300+GK300,2)+GX300,0)</f>
        <v>8385.86</v>
      </c>
      <c r="GR300">
        <v>0</v>
      </c>
      <c r="GS300">
        <v>3</v>
      </c>
      <c r="GT300">
        <v>0</v>
      </c>
      <c r="GU300" t="s">
        <v>3</v>
      </c>
      <c r="GV300">
        <f>ROUND(GT300,2)</f>
        <v>0</v>
      </c>
      <c r="GW300">
        <v>1</v>
      </c>
      <c r="GX300">
        <f>ROUND(GV300*GW300*I300,2)</f>
        <v>0</v>
      </c>
      <c r="HA300">
        <v>0</v>
      </c>
      <c r="HB300">
        <v>0</v>
      </c>
      <c r="IK300">
        <v>0</v>
      </c>
    </row>
    <row r="301" spans="1:245" x14ac:dyDescent="0.2">
      <c r="A301">
        <v>18</v>
      </c>
      <c r="B301">
        <v>1</v>
      </c>
      <c r="C301">
        <v>67</v>
      </c>
      <c r="E301" t="s">
        <v>158</v>
      </c>
      <c r="F301" t="s">
        <v>47</v>
      </c>
      <c r="G301" t="s">
        <v>48</v>
      </c>
      <c r="H301" t="s">
        <v>49</v>
      </c>
      <c r="I301">
        <f>I300*J301</f>
        <v>-632</v>
      </c>
      <c r="J301">
        <v>-80</v>
      </c>
      <c r="O301">
        <f>ROUND(CP301,2)</f>
        <v>-2363.6799999999998</v>
      </c>
      <c r="P301">
        <f>ROUND(CQ301*I301,2)</f>
        <v>-2363.6799999999998</v>
      </c>
      <c r="Q301">
        <f>ROUND(CR301*I301,2)</f>
        <v>0</v>
      </c>
      <c r="R301">
        <f>ROUND(CS301*I301,2)</f>
        <v>0</v>
      </c>
      <c r="S301">
        <f>ROUND(CT301*I301,2)</f>
        <v>0</v>
      </c>
      <c r="T301">
        <f>ROUND(CU301*I301,2)</f>
        <v>0</v>
      </c>
      <c r="U301">
        <f>CV301*I301</f>
        <v>0</v>
      </c>
      <c r="V301">
        <f>CW301*I301</f>
        <v>0</v>
      </c>
      <c r="W301">
        <f>ROUND(CX301*I301,2)</f>
        <v>0</v>
      </c>
      <c r="X301">
        <f t="shared" si="156"/>
        <v>0</v>
      </c>
      <c r="Y301">
        <f t="shared" si="156"/>
        <v>0</v>
      </c>
      <c r="AA301">
        <v>35064013</v>
      </c>
      <c r="AB301">
        <f>ROUND((AC301+AD301+AF301),2)</f>
        <v>3.74</v>
      </c>
      <c r="AC301">
        <f>ROUND((ES301),2)</f>
        <v>3.74</v>
      </c>
      <c r="AD301">
        <f>ROUND((((ET301)-(EU301))+AE301),2)</f>
        <v>0</v>
      </c>
      <c r="AE301">
        <f>ROUND((EU301),2)</f>
        <v>0</v>
      </c>
      <c r="AF301">
        <f>ROUND((EV301),2)</f>
        <v>0</v>
      </c>
      <c r="AG301">
        <f>ROUND((AP301),2)</f>
        <v>0</v>
      </c>
      <c r="AH301">
        <f>(EW301)</f>
        <v>0</v>
      </c>
      <c r="AI301">
        <f>(EX301)</f>
        <v>0</v>
      </c>
      <c r="AJ301">
        <f>ROUND((AS301),2)</f>
        <v>0</v>
      </c>
      <c r="AK301">
        <v>3.74</v>
      </c>
      <c r="AL301">
        <v>3.74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70</v>
      </c>
      <c r="AU301">
        <v>10</v>
      </c>
      <c r="AV301">
        <v>1</v>
      </c>
      <c r="AW301">
        <v>1</v>
      </c>
      <c r="AZ301">
        <v>1</v>
      </c>
      <c r="BA301">
        <v>1</v>
      </c>
      <c r="BB301">
        <v>1</v>
      </c>
      <c r="BC301">
        <v>1</v>
      </c>
      <c r="BD301" t="s">
        <v>3</v>
      </c>
      <c r="BE301" t="s">
        <v>3</v>
      </c>
      <c r="BF301" t="s">
        <v>3</v>
      </c>
      <c r="BG301" t="s">
        <v>3</v>
      </c>
      <c r="BH301">
        <v>3</v>
      </c>
      <c r="BI301">
        <v>4</v>
      </c>
      <c r="BJ301" t="s">
        <v>50</v>
      </c>
      <c r="BM301">
        <v>0</v>
      </c>
      <c r="BN301">
        <v>0</v>
      </c>
      <c r="BO301" t="s">
        <v>3</v>
      </c>
      <c r="BP301">
        <v>0</v>
      </c>
      <c r="BQ301">
        <v>1</v>
      </c>
      <c r="BR301">
        <v>1</v>
      </c>
      <c r="BS301">
        <v>1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70</v>
      </c>
      <c r="CA301">
        <v>10</v>
      </c>
      <c r="CF301">
        <v>0</v>
      </c>
      <c r="CG301">
        <v>0</v>
      </c>
      <c r="CM301">
        <v>0</v>
      </c>
      <c r="CN301" t="s">
        <v>3</v>
      </c>
      <c r="CO301">
        <v>0</v>
      </c>
      <c r="CP301">
        <f>(P301+Q301+S301)</f>
        <v>-2363.6799999999998</v>
      </c>
      <c r="CQ301">
        <f>(AC301*BC301*AW301)</f>
        <v>3.74</v>
      </c>
      <c r="CR301">
        <f>((((ET301)*BB301-(EU301)*BS301)+AE301*BS301)*AV301)</f>
        <v>0</v>
      </c>
      <c r="CS301">
        <f>(AE301*BS301*AV301)</f>
        <v>0</v>
      </c>
      <c r="CT301">
        <f>(AF301*BA301*AV301)</f>
        <v>0</v>
      </c>
      <c r="CU301">
        <f>AG301</f>
        <v>0</v>
      </c>
      <c r="CV301">
        <f>(AH301*AV301)</f>
        <v>0</v>
      </c>
      <c r="CW301">
        <f t="shared" si="157"/>
        <v>0</v>
      </c>
      <c r="CX301">
        <f t="shared" si="157"/>
        <v>0</v>
      </c>
      <c r="CY301">
        <f>((S301*BZ301)/100)</f>
        <v>0</v>
      </c>
      <c r="CZ301">
        <f>((S301*CA301)/100)</f>
        <v>0</v>
      </c>
      <c r="DC301" t="s">
        <v>3</v>
      </c>
      <c r="DD301" t="s">
        <v>3</v>
      </c>
      <c r="DE301" t="s">
        <v>3</v>
      </c>
      <c r="DF301" t="s">
        <v>3</v>
      </c>
      <c r="DG301" t="s">
        <v>3</v>
      </c>
      <c r="DH301" t="s">
        <v>3</v>
      </c>
      <c r="DI301" t="s">
        <v>3</v>
      </c>
      <c r="DJ301" t="s">
        <v>3</v>
      </c>
      <c r="DK301" t="s">
        <v>3</v>
      </c>
      <c r="DL301" t="s">
        <v>3</v>
      </c>
      <c r="DM301" t="s">
        <v>3</v>
      </c>
      <c r="DN301">
        <v>0</v>
      </c>
      <c r="DO301">
        <v>0</v>
      </c>
      <c r="DP301">
        <v>1</v>
      </c>
      <c r="DQ301">
        <v>1</v>
      </c>
      <c r="DU301">
        <v>1009</v>
      </c>
      <c r="DV301" t="s">
        <v>49</v>
      </c>
      <c r="DW301" t="s">
        <v>49</v>
      </c>
      <c r="DX301">
        <v>1</v>
      </c>
      <c r="EE301">
        <v>33645457</v>
      </c>
      <c r="EF301">
        <v>1</v>
      </c>
      <c r="EG301" t="s">
        <v>20</v>
      </c>
      <c r="EH301">
        <v>0</v>
      </c>
      <c r="EI301" t="s">
        <v>3</v>
      </c>
      <c r="EJ301">
        <v>4</v>
      </c>
      <c r="EK301">
        <v>0</v>
      </c>
      <c r="EL301" t="s">
        <v>21</v>
      </c>
      <c r="EM301" t="s">
        <v>22</v>
      </c>
      <c r="EO301" t="s">
        <v>3</v>
      </c>
      <c r="EQ301">
        <v>0</v>
      </c>
      <c r="ER301">
        <v>3.74</v>
      </c>
      <c r="ES301">
        <v>3.74</v>
      </c>
      <c r="ET301">
        <v>0</v>
      </c>
      <c r="EU301">
        <v>0</v>
      </c>
      <c r="EV301">
        <v>0</v>
      </c>
      <c r="EW301">
        <v>0</v>
      </c>
      <c r="EX301">
        <v>0</v>
      </c>
      <c r="FQ301">
        <v>0</v>
      </c>
      <c r="FR301">
        <f>ROUND(IF(AND(BH301=3,BI301=3),P301,0),2)</f>
        <v>0</v>
      </c>
      <c r="FS301">
        <v>0</v>
      </c>
      <c r="FX301">
        <v>70</v>
      </c>
      <c r="FY301">
        <v>10</v>
      </c>
      <c r="GA301" t="s">
        <v>3</v>
      </c>
      <c r="GD301">
        <v>0</v>
      </c>
      <c r="GF301">
        <v>-1979446105</v>
      </c>
      <c r="GG301">
        <v>2</v>
      </c>
      <c r="GH301">
        <v>1</v>
      </c>
      <c r="GI301">
        <v>-2</v>
      </c>
      <c r="GJ301">
        <v>0</v>
      </c>
      <c r="GK301">
        <f>ROUND(R301*(R12)/100,2)</f>
        <v>0</v>
      </c>
      <c r="GL301">
        <f>ROUND(IF(AND(BH301=3,BI301=3,FS301&lt;&gt;0),P301,0),2)</f>
        <v>0</v>
      </c>
      <c r="GM301">
        <f>ROUND(O301+X301+Y301+GK301,2)+GX301</f>
        <v>-2363.6799999999998</v>
      </c>
      <c r="GN301">
        <f>IF(OR(BI301=0,BI301=1),ROUND(O301+X301+Y301+GK301,2),0)</f>
        <v>0</v>
      </c>
      <c r="GO301">
        <f>IF(BI301=2,ROUND(O301+X301+Y301+GK301,2),0)</f>
        <v>0</v>
      </c>
      <c r="GP301">
        <f>IF(BI301=4,ROUND(O301+X301+Y301+GK301,2)+GX301,0)</f>
        <v>-2363.6799999999998</v>
      </c>
      <c r="GR301">
        <v>0</v>
      </c>
      <c r="GS301">
        <v>3</v>
      </c>
      <c r="GT301">
        <v>0</v>
      </c>
      <c r="GU301" t="s">
        <v>3</v>
      </c>
      <c r="GV301">
        <f>ROUND(GT301,2)</f>
        <v>0</v>
      </c>
      <c r="GW301">
        <v>1</v>
      </c>
      <c r="GX301">
        <f>ROUND(GV301*GW301*I301,2)</f>
        <v>0</v>
      </c>
      <c r="HA301">
        <v>0</v>
      </c>
      <c r="HB301">
        <v>0</v>
      </c>
      <c r="IK301">
        <v>0</v>
      </c>
    </row>
    <row r="302" spans="1:245" x14ac:dyDescent="0.2">
      <c r="A302">
        <v>18</v>
      </c>
      <c r="B302">
        <v>1</v>
      </c>
      <c r="C302">
        <v>68</v>
      </c>
      <c r="E302" t="s">
        <v>159</v>
      </c>
      <c r="F302" t="s">
        <v>52</v>
      </c>
      <c r="G302" t="s">
        <v>53</v>
      </c>
      <c r="H302" t="s">
        <v>49</v>
      </c>
      <c r="I302">
        <f>I300*J302</f>
        <v>395</v>
      </c>
      <c r="J302">
        <v>50</v>
      </c>
      <c r="O302">
        <f>ROUND(CP302,2)</f>
        <v>1303.5</v>
      </c>
      <c r="P302">
        <f>ROUND(CQ302*I302,2)</f>
        <v>1303.5</v>
      </c>
      <c r="Q302">
        <f>ROUND(CR302*I302,2)</f>
        <v>0</v>
      </c>
      <c r="R302">
        <f>ROUND(CS302*I302,2)</f>
        <v>0</v>
      </c>
      <c r="S302">
        <f>ROUND(CT302*I302,2)</f>
        <v>0</v>
      </c>
      <c r="T302">
        <f>ROUND(CU302*I302,2)</f>
        <v>0</v>
      </c>
      <c r="U302">
        <f>CV302*I302</f>
        <v>0</v>
      </c>
      <c r="V302">
        <f>CW302*I302</f>
        <v>0</v>
      </c>
      <c r="W302">
        <f>ROUND(CX302*I302,2)</f>
        <v>0</v>
      </c>
      <c r="X302">
        <f t="shared" si="156"/>
        <v>0</v>
      </c>
      <c r="Y302">
        <f t="shared" si="156"/>
        <v>0</v>
      </c>
      <c r="AA302">
        <v>35064013</v>
      </c>
      <c r="AB302">
        <f>ROUND((AC302+AD302+AF302),2)</f>
        <v>3.3</v>
      </c>
      <c r="AC302">
        <f>ROUND((ES302),2)</f>
        <v>3.3</v>
      </c>
      <c r="AD302">
        <f>ROUND((((ET302)-(EU302))+AE302),2)</f>
        <v>0</v>
      </c>
      <c r="AE302">
        <f>ROUND((EU302),2)</f>
        <v>0</v>
      </c>
      <c r="AF302">
        <f>ROUND((EV302),2)</f>
        <v>0</v>
      </c>
      <c r="AG302">
        <f>ROUND((AP302),2)</f>
        <v>0</v>
      </c>
      <c r="AH302">
        <f>(EW302)</f>
        <v>0</v>
      </c>
      <c r="AI302">
        <f>(EX302)</f>
        <v>0</v>
      </c>
      <c r="AJ302">
        <f>ROUND((AS302),2)</f>
        <v>0</v>
      </c>
      <c r="AK302">
        <v>3.3</v>
      </c>
      <c r="AL302">
        <v>3.3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70</v>
      </c>
      <c r="AU302">
        <v>10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3</v>
      </c>
      <c r="BE302" t="s">
        <v>3</v>
      </c>
      <c r="BF302" t="s">
        <v>3</v>
      </c>
      <c r="BG302" t="s">
        <v>3</v>
      </c>
      <c r="BH302">
        <v>3</v>
      </c>
      <c r="BI302">
        <v>4</v>
      </c>
      <c r="BJ302" t="s">
        <v>54</v>
      </c>
      <c r="BM302">
        <v>0</v>
      </c>
      <c r="BN302">
        <v>0</v>
      </c>
      <c r="BO302" t="s">
        <v>3</v>
      </c>
      <c r="BP302">
        <v>0</v>
      </c>
      <c r="BQ302">
        <v>1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70</v>
      </c>
      <c r="CA302">
        <v>10</v>
      </c>
      <c r="CF302">
        <v>0</v>
      </c>
      <c r="CG302">
        <v>0</v>
      </c>
      <c r="CM302">
        <v>0</v>
      </c>
      <c r="CN302" t="s">
        <v>3</v>
      </c>
      <c r="CO302">
        <v>0</v>
      </c>
      <c r="CP302">
        <f>(P302+Q302+S302)</f>
        <v>1303.5</v>
      </c>
      <c r="CQ302">
        <f>(AC302*BC302*AW302)</f>
        <v>3.3</v>
      </c>
      <c r="CR302">
        <f>((((ET302)*BB302-(EU302)*BS302)+AE302*BS302)*AV302)</f>
        <v>0</v>
      </c>
      <c r="CS302">
        <f>(AE302*BS302*AV302)</f>
        <v>0</v>
      </c>
      <c r="CT302">
        <f>(AF302*BA302*AV302)</f>
        <v>0</v>
      </c>
      <c r="CU302">
        <f>AG302</f>
        <v>0</v>
      </c>
      <c r="CV302">
        <f>(AH302*AV302)</f>
        <v>0</v>
      </c>
      <c r="CW302">
        <f t="shared" si="157"/>
        <v>0</v>
      </c>
      <c r="CX302">
        <f t="shared" si="157"/>
        <v>0</v>
      </c>
      <c r="CY302">
        <f>((S302*BZ302)/100)</f>
        <v>0</v>
      </c>
      <c r="CZ302">
        <f>((S302*CA302)/100)</f>
        <v>0</v>
      </c>
      <c r="DC302" t="s">
        <v>3</v>
      </c>
      <c r="DD302" t="s">
        <v>3</v>
      </c>
      <c r="DE302" t="s">
        <v>3</v>
      </c>
      <c r="DF302" t="s">
        <v>3</v>
      </c>
      <c r="DG302" t="s">
        <v>3</v>
      </c>
      <c r="DH302" t="s">
        <v>3</v>
      </c>
      <c r="DI302" t="s">
        <v>3</v>
      </c>
      <c r="DJ302" t="s">
        <v>3</v>
      </c>
      <c r="DK302" t="s">
        <v>3</v>
      </c>
      <c r="DL302" t="s">
        <v>3</v>
      </c>
      <c r="DM302" t="s">
        <v>3</v>
      </c>
      <c r="DN302">
        <v>0</v>
      </c>
      <c r="DO302">
        <v>0</v>
      </c>
      <c r="DP302">
        <v>1</v>
      </c>
      <c r="DQ302">
        <v>1</v>
      </c>
      <c r="DU302">
        <v>1009</v>
      </c>
      <c r="DV302" t="s">
        <v>49</v>
      </c>
      <c r="DW302" t="s">
        <v>49</v>
      </c>
      <c r="DX302">
        <v>1</v>
      </c>
      <c r="EE302">
        <v>33645457</v>
      </c>
      <c r="EF302">
        <v>1</v>
      </c>
      <c r="EG302" t="s">
        <v>20</v>
      </c>
      <c r="EH302">
        <v>0</v>
      </c>
      <c r="EI302" t="s">
        <v>3</v>
      </c>
      <c r="EJ302">
        <v>4</v>
      </c>
      <c r="EK302">
        <v>0</v>
      </c>
      <c r="EL302" t="s">
        <v>21</v>
      </c>
      <c r="EM302" t="s">
        <v>22</v>
      </c>
      <c r="EO302" t="s">
        <v>3</v>
      </c>
      <c r="EQ302">
        <v>0</v>
      </c>
      <c r="ER302">
        <v>3.3</v>
      </c>
      <c r="ES302">
        <v>3.3</v>
      </c>
      <c r="ET302">
        <v>0</v>
      </c>
      <c r="EU302">
        <v>0</v>
      </c>
      <c r="EV302">
        <v>0</v>
      </c>
      <c r="EW302">
        <v>0</v>
      </c>
      <c r="EX302">
        <v>0</v>
      </c>
      <c r="FQ302">
        <v>0</v>
      </c>
      <c r="FR302">
        <f>ROUND(IF(AND(BH302=3,BI302=3),P302,0),2)</f>
        <v>0</v>
      </c>
      <c r="FS302">
        <v>0</v>
      </c>
      <c r="FX302">
        <v>70</v>
      </c>
      <c r="FY302">
        <v>10</v>
      </c>
      <c r="GA302" t="s">
        <v>3</v>
      </c>
      <c r="GD302">
        <v>0</v>
      </c>
      <c r="GF302">
        <v>-21584326</v>
      </c>
      <c r="GG302">
        <v>2</v>
      </c>
      <c r="GH302">
        <v>1</v>
      </c>
      <c r="GI302">
        <v>-2</v>
      </c>
      <c r="GJ302">
        <v>0</v>
      </c>
      <c r="GK302">
        <f>ROUND(R302*(R12)/100,2)</f>
        <v>0</v>
      </c>
      <c r="GL302">
        <f>ROUND(IF(AND(BH302=3,BI302=3,FS302&lt;&gt;0),P302,0),2)</f>
        <v>0</v>
      </c>
      <c r="GM302">
        <f>ROUND(O302+X302+Y302+GK302,2)+GX302</f>
        <v>1303.5</v>
      </c>
      <c r="GN302">
        <f>IF(OR(BI302=0,BI302=1),ROUND(O302+X302+Y302+GK302,2),0)</f>
        <v>0</v>
      </c>
      <c r="GO302">
        <f>IF(BI302=2,ROUND(O302+X302+Y302+GK302,2),0)</f>
        <v>0</v>
      </c>
      <c r="GP302">
        <f>IF(BI302=4,ROUND(O302+X302+Y302+GK302,2)+GX302,0)</f>
        <v>1303.5</v>
      </c>
      <c r="GR302">
        <v>0</v>
      </c>
      <c r="GS302">
        <v>3</v>
      </c>
      <c r="GT302">
        <v>0</v>
      </c>
      <c r="GU302" t="s">
        <v>3</v>
      </c>
      <c r="GV302">
        <f>ROUND(GT302,2)</f>
        <v>0</v>
      </c>
      <c r="GW302">
        <v>1</v>
      </c>
      <c r="GX302">
        <f>ROUND(GV302*GW302*I302,2)</f>
        <v>0</v>
      </c>
      <c r="HA302">
        <v>0</v>
      </c>
      <c r="HB302">
        <v>0</v>
      </c>
      <c r="IK302">
        <v>0</v>
      </c>
    </row>
    <row r="304" spans="1:245" x14ac:dyDescent="0.2">
      <c r="A304" s="2">
        <v>51</v>
      </c>
      <c r="B304" s="2">
        <f>B295</f>
        <v>1</v>
      </c>
      <c r="C304" s="2">
        <f>A295</f>
        <v>4</v>
      </c>
      <c r="D304" s="2">
        <f>ROW(A295)</f>
        <v>295</v>
      </c>
      <c r="E304" s="2"/>
      <c r="F304" s="2" t="str">
        <f>IF(F295&lt;&gt;"",F295,"")</f>
        <v>Новый раздел</v>
      </c>
      <c r="G304" s="2" t="str">
        <f>IF(G295&lt;&gt;"",G295,"")</f>
        <v>Ноябрь</v>
      </c>
      <c r="H304" s="2">
        <v>0</v>
      </c>
      <c r="I304" s="2"/>
      <c r="J304" s="2"/>
      <c r="K304" s="2"/>
      <c r="L304" s="2"/>
      <c r="M304" s="2"/>
      <c r="N304" s="2"/>
      <c r="O304" s="2">
        <f t="shared" ref="O304:T304" si="158">ROUND(AB304,2)</f>
        <v>10286.99</v>
      </c>
      <c r="P304" s="2">
        <f t="shared" si="158"/>
        <v>1303.5</v>
      </c>
      <c r="Q304" s="2">
        <f t="shared" si="158"/>
        <v>0</v>
      </c>
      <c r="R304" s="2">
        <f t="shared" si="158"/>
        <v>0</v>
      </c>
      <c r="S304" s="2">
        <f t="shared" si="158"/>
        <v>8983.49</v>
      </c>
      <c r="T304" s="2">
        <f t="shared" si="158"/>
        <v>0</v>
      </c>
      <c r="U304" s="2">
        <f>AH304</f>
        <v>57.275000000000006</v>
      </c>
      <c r="V304" s="2">
        <f>AI304</f>
        <v>0</v>
      </c>
      <c r="W304" s="2">
        <f>ROUND(AJ304,2)</f>
        <v>0</v>
      </c>
      <c r="X304" s="2">
        <f>ROUND(AK304,2)</f>
        <v>6288.45</v>
      </c>
      <c r="Y304" s="2">
        <f>ROUND(AL304,2)</f>
        <v>898.35</v>
      </c>
      <c r="Z304" s="2"/>
      <c r="AA304" s="2"/>
      <c r="AB304" s="2">
        <f>ROUND(SUMIF(AA299:AA302,"=35064013",O299:O302),2)</f>
        <v>10286.99</v>
      </c>
      <c r="AC304" s="2">
        <f>ROUND(SUMIF(AA299:AA302,"=35064013",P299:P302),2)</f>
        <v>1303.5</v>
      </c>
      <c r="AD304" s="2">
        <f>ROUND(SUMIF(AA299:AA302,"=35064013",Q299:Q302),2)</f>
        <v>0</v>
      </c>
      <c r="AE304" s="2">
        <f>ROUND(SUMIF(AA299:AA302,"=35064013",R299:R302),2)</f>
        <v>0</v>
      </c>
      <c r="AF304" s="2">
        <f>ROUND(SUMIF(AA299:AA302,"=35064013",S299:S302),2)</f>
        <v>8983.49</v>
      </c>
      <c r="AG304" s="2">
        <f>ROUND(SUMIF(AA299:AA302,"=35064013",T299:T302),2)</f>
        <v>0</v>
      </c>
      <c r="AH304" s="2">
        <f>SUMIF(AA299:AA302,"=35064013",U299:U302)</f>
        <v>57.275000000000006</v>
      </c>
      <c r="AI304" s="2">
        <f>SUMIF(AA299:AA302,"=35064013",V299:V302)</f>
        <v>0</v>
      </c>
      <c r="AJ304" s="2">
        <f>ROUND(SUMIF(AA299:AA302,"=35064013",W299:W302),2)</f>
        <v>0</v>
      </c>
      <c r="AK304" s="2">
        <f>ROUND(SUMIF(AA299:AA302,"=35064013",X299:X302),2)</f>
        <v>6288.45</v>
      </c>
      <c r="AL304" s="2">
        <f>ROUND(SUMIF(AA299:AA302,"=35064013",Y299:Y302),2)</f>
        <v>898.35</v>
      </c>
      <c r="AM304" s="2"/>
      <c r="AN304" s="2"/>
      <c r="AO304" s="2">
        <f t="shared" ref="AO304:BC304" si="159">ROUND(BX304,2)</f>
        <v>0</v>
      </c>
      <c r="AP304" s="2">
        <f t="shared" si="159"/>
        <v>0</v>
      </c>
      <c r="AQ304" s="2">
        <f t="shared" si="159"/>
        <v>0</v>
      </c>
      <c r="AR304" s="2">
        <f t="shared" si="159"/>
        <v>17473.79</v>
      </c>
      <c r="AS304" s="2">
        <f t="shared" si="159"/>
        <v>0</v>
      </c>
      <c r="AT304" s="2">
        <f t="shared" si="159"/>
        <v>0</v>
      </c>
      <c r="AU304" s="2">
        <f t="shared" si="159"/>
        <v>17473.79</v>
      </c>
      <c r="AV304" s="2">
        <f t="shared" si="159"/>
        <v>1303.5</v>
      </c>
      <c r="AW304" s="2">
        <f t="shared" si="159"/>
        <v>1303.5</v>
      </c>
      <c r="AX304" s="2">
        <f t="shared" si="159"/>
        <v>0</v>
      </c>
      <c r="AY304" s="2">
        <f t="shared" si="159"/>
        <v>1303.5</v>
      </c>
      <c r="AZ304" s="2">
        <f t="shared" si="159"/>
        <v>0</v>
      </c>
      <c r="BA304" s="2">
        <f t="shared" si="159"/>
        <v>0</v>
      </c>
      <c r="BB304" s="2">
        <f t="shared" si="159"/>
        <v>0</v>
      </c>
      <c r="BC304" s="2">
        <f t="shared" si="159"/>
        <v>0</v>
      </c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>
        <f>ROUND(SUMIF(AA299:AA302,"=35064013",FQ299:FQ302),2)</f>
        <v>0</v>
      </c>
      <c r="BY304" s="2">
        <f>ROUND(SUMIF(AA299:AA302,"=35064013",FR299:FR302),2)</f>
        <v>0</v>
      </c>
      <c r="BZ304" s="2">
        <f>ROUND(SUMIF(AA299:AA302,"=35064013",GL299:GL302),2)</f>
        <v>0</v>
      </c>
      <c r="CA304" s="2">
        <f>ROUND(SUMIF(AA299:AA302,"=35064013",GM299:GM302),2)</f>
        <v>17473.79</v>
      </c>
      <c r="CB304" s="2">
        <f>ROUND(SUMIF(AA299:AA302,"=35064013",GN299:GN302),2)</f>
        <v>0</v>
      </c>
      <c r="CC304" s="2">
        <f>ROUND(SUMIF(AA299:AA302,"=35064013",GO299:GO302),2)</f>
        <v>0</v>
      </c>
      <c r="CD304" s="2">
        <f>ROUND(SUMIF(AA299:AA302,"=35064013",GP299:GP302),2)</f>
        <v>17473.79</v>
      </c>
      <c r="CE304" s="2">
        <f>AC304-BX304</f>
        <v>1303.5</v>
      </c>
      <c r="CF304" s="2">
        <f>AC304-BY304</f>
        <v>1303.5</v>
      </c>
      <c r="CG304" s="2">
        <f>BX304-BZ304</f>
        <v>0</v>
      </c>
      <c r="CH304" s="2">
        <f>AC304-BX304-BY304+BZ304</f>
        <v>1303.5</v>
      </c>
      <c r="CI304" s="2">
        <f>BY304-BZ304</f>
        <v>0</v>
      </c>
      <c r="CJ304" s="2">
        <f>ROUND(SUMIF(AA299:AA302,"=35064013",GX299:GX302),2)</f>
        <v>0</v>
      </c>
      <c r="CK304" s="2">
        <f>ROUND(SUMIF(AA299:AA302,"=35064013",GY299:GY302),2)</f>
        <v>0</v>
      </c>
      <c r="CL304" s="2">
        <f>ROUND(SUMIF(AA299:AA302,"=35064013",GZ299:GZ302),2)</f>
        <v>0</v>
      </c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3"/>
      <c r="DH304" s="3"/>
      <c r="DI304" s="3"/>
      <c r="DJ304" s="3"/>
      <c r="DK304" s="3"/>
      <c r="DL304" s="3"/>
      <c r="DM304" s="3"/>
      <c r="DN304" s="3"/>
      <c r="DO304" s="3"/>
      <c r="DP304" s="3"/>
      <c r="DQ304" s="3"/>
      <c r="DR304" s="3"/>
      <c r="DS304" s="3"/>
      <c r="DT304" s="3"/>
      <c r="DU304" s="3"/>
      <c r="DV304" s="3"/>
      <c r="DW304" s="3"/>
      <c r="DX304" s="3"/>
      <c r="DY304" s="3"/>
      <c r="DZ304" s="3"/>
      <c r="EA304" s="3"/>
      <c r="EB304" s="3"/>
      <c r="EC304" s="3"/>
      <c r="ED304" s="3"/>
      <c r="EE304" s="3"/>
      <c r="EF304" s="3"/>
      <c r="EG304" s="3"/>
      <c r="EH304" s="3"/>
      <c r="EI304" s="3"/>
      <c r="EJ304" s="3"/>
      <c r="EK304" s="3"/>
      <c r="EL304" s="3"/>
      <c r="EM304" s="3"/>
      <c r="EN304" s="3"/>
      <c r="EO304" s="3"/>
      <c r="EP304" s="3"/>
      <c r="EQ304" s="3"/>
      <c r="ER304" s="3"/>
      <c r="ES304" s="3"/>
      <c r="ET304" s="3"/>
      <c r="EU304" s="3"/>
      <c r="EV304" s="3"/>
      <c r="EW304" s="3"/>
      <c r="EX304" s="3"/>
      <c r="EY304" s="3"/>
      <c r="EZ304" s="3"/>
      <c r="FA304" s="3"/>
      <c r="FB304" s="3"/>
      <c r="FC304" s="3"/>
      <c r="FD304" s="3"/>
      <c r="FE304" s="3"/>
      <c r="FF304" s="3"/>
      <c r="FG304" s="3"/>
      <c r="FH304" s="3"/>
      <c r="FI304" s="3"/>
      <c r="FJ304" s="3"/>
      <c r="FK304" s="3"/>
      <c r="FL304" s="3"/>
      <c r="FM304" s="3"/>
      <c r="FN304" s="3"/>
      <c r="FO304" s="3"/>
      <c r="FP304" s="3"/>
      <c r="FQ304" s="3"/>
      <c r="FR304" s="3"/>
      <c r="FS304" s="3"/>
      <c r="FT304" s="3"/>
      <c r="FU304" s="3"/>
      <c r="FV304" s="3"/>
      <c r="FW304" s="3"/>
      <c r="FX304" s="3"/>
      <c r="FY304" s="3"/>
      <c r="FZ304" s="3"/>
      <c r="GA304" s="3"/>
      <c r="GB304" s="3"/>
      <c r="GC304" s="3"/>
      <c r="GD304" s="3"/>
      <c r="GE304" s="3"/>
      <c r="GF304" s="3"/>
      <c r="GG304" s="3"/>
      <c r="GH304" s="3"/>
      <c r="GI304" s="3"/>
      <c r="GJ304" s="3"/>
      <c r="GK304" s="3"/>
      <c r="GL304" s="3"/>
      <c r="GM304" s="3"/>
      <c r="GN304" s="3"/>
      <c r="GO304" s="3"/>
      <c r="GP304" s="3"/>
      <c r="GQ304" s="3"/>
      <c r="GR304" s="3"/>
      <c r="GS304" s="3"/>
      <c r="GT304" s="3"/>
      <c r="GU304" s="3"/>
      <c r="GV304" s="3"/>
      <c r="GW304" s="3"/>
      <c r="GX304" s="3">
        <v>0</v>
      </c>
    </row>
    <row r="306" spans="1:23" x14ac:dyDescent="0.2">
      <c r="A306" s="4">
        <v>50</v>
      </c>
      <c r="B306" s="4">
        <v>0</v>
      </c>
      <c r="C306" s="4">
        <v>0</v>
      </c>
      <c r="D306" s="4">
        <v>1</v>
      </c>
      <c r="E306" s="4">
        <v>201</v>
      </c>
      <c r="F306" s="4">
        <f>ROUND(Source!O304,O306)</f>
        <v>10286.99</v>
      </c>
      <c r="G306" s="4" t="s">
        <v>55</v>
      </c>
      <c r="H306" s="4" t="s">
        <v>56</v>
      </c>
      <c r="I306" s="4"/>
      <c r="J306" s="4"/>
      <c r="K306" s="4">
        <v>201</v>
      </c>
      <c r="L306" s="4">
        <v>1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/>
    </row>
    <row r="307" spans="1:23" x14ac:dyDescent="0.2">
      <c r="A307" s="4">
        <v>50</v>
      </c>
      <c r="B307" s="4">
        <v>0</v>
      </c>
      <c r="C307" s="4">
        <v>0</v>
      </c>
      <c r="D307" s="4">
        <v>1</v>
      </c>
      <c r="E307" s="4">
        <v>202</v>
      </c>
      <c r="F307" s="4">
        <f>ROUND(Source!P304,O307)</f>
        <v>1303.5</v>
      </c>
      <c r="G307" s="4" t="s">
        <v>57</v>
      </c>
      <c r="H307" s="4" t="s">
        <v>58</v>
      </c>
      <c r="I307" s="4"/>
      <c r="J307" s="4"/>
      <c r="K307" s="4">
        <v>202</v>
      </c>
      <c r="L307" s="4">
        <v>2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/>
    </row>
    <row r="308" spans="1:23" x14ac:dyDescent="0.2">
      <c r="A308" s="4">
        <v>50</v>
      </c>
      <c r="B308" s="4">
        <v>0</v>
      </c>
      <c r="C308" s="4">
        <v>0</v>
      </c>
      <c r="D308" s="4">
        <v>1</v>
      </c>
      <c r="E308" s="4">
        <v>222</v>
      </c>
      <c r="F308" s="4">
        <f>ROUND(Source!AO304,O308)</f>
        <v>0</v>
      </c>
      <c r="G308" s="4" t="s">
        <v>59</v>
      </c>
      <c r="H308" s="4" t="s">
        <v>60</v>
      </c>
      <c r="I308" s="4"/>
      <c r="J308" s="4"/>
      <c r="K308" s="4">
        <v>222</v>
      </c>
      <c r="L308" s="4">
        <v>3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/>
    </row>
    <row r="309" spans="1:23" x14ac:dyDescent="0.2">
      <c r="A309" s="4">
        <v>50</v>
      </c>
      <c r="B309" s="4">
        <v>0</v>
      </c>
      <c r="C309" s="4">
        <v>0</v>
      </c>
      <c r="D309" s="4">
        <v>1</v>
      </c>
      <c r="E309" s="4">
        <v>225</v>
      </c>
      <c r="F309" s="4">
        <f>ROUND(Source!AV304,O309)</f>
        <v>1303.5</v>
      </c>
      <c r="G309" s="4" t="s">
        <v>61</v>
      </c>
      <c r="H309" s="4" t="s">
        <v>62</v>
      </c>
      <c r="I309" s="4"/>
      <c r="J309" s="4"/>
      <c r="K309" s="4">
        <v>225</v>
      </c>
      <c r="L309" s="4">
        <v>4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/>
    </row>
    <row r="310" spans="1:23" x14ac:dyDescent="0.2">
      <c r="A310" s="4">
        <v>50</v>
      </c>
      <c r="B310" s="4">
        <v>0</v>
      </c>
      <c r="C310" s="4">
        <v>0</v>
      </c>
      <c r="D310" s="4">
        <v>1</v>
      </c>
      <c r="E310" s="4">
        <v>226</v>
      </c>
      <c r="F310" s="4">
        <f>ROUND(Source!AW304,O310)</f>
        <v>1303.5</v>
      </c>
      <c r="G310" s="4" t="s">
        <v>63</v>
      </c>
      <c r="H310" s="4" t="s">
        <v>64</v>
      </c>
      <c r="I310" s="4"/>
      <c r="J310" s="4"/>
      <c r="K310" s="4">
        <v>226</v>
      </c>
      <c r="L310" s="4">
        <v>5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/>
    </row>
    <row r="311" spans="1:23" x14ac:dyDescent="0.2">
      <c r="A311" s="4">
        <v>50</v>
      </c>
      <c r="B311" s="4">
        <v>0</v>
      </c>
      <c r="C311" s="4">
        <v>0</v>
      </c>
      <c r="D311" s="4">
        <v>1</v>
      </c>
      <c r="E311" s="4">
        <v>227</v>
      </c>
      <c r="F311" s="4">
        <f>ROUND(Source!AX304,O311)</f>
        <v>0</v>
      </c>
      <c r="G311" s="4" t="s">
        <v>65</v>
      </c>
      <c r="H311" s="4" t="s">
        <v>66</v>
      </c>
      <c r="I311" s="4"/>
      <c r="J311" s="4"/>
      <c r="K311" s="4">
        <v>227</v>
      </c>
      <c r="L311" s="4">
        <v>6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/>
    </row>
    <row r="312" spans="1:23" x14ac:dyDescent="0.2">
      <c r="A312" s="4">
        <v>50</v>
      </c>
      <c r="B312" s="4">
        <v>0</v>
      </c>
      <c r="C312" s="4">
        <v>0</v>
      </c>
      <c r="D312" s="4">
        <v>1</v>
      </c>
      <c r="E312" s="4">
        <v>228</v>
      </c>
      <c r="F312" s="4">
        <f>ROUND(Source!AY304,O312)</f>
        <v>1303.5</v>
      </c>
      <c r="G312" s="4" t="s">
        <v>67</v>
      </c>
      <c r="H312" s="4" t="s">
        <v>68</v>
      </c>
      <c r="I312" s="4"/>
      <c r="J312" s="4"/>
      <c r="K312" s="4">
        <v>228</v>
      </c>
      <c r="L312" s="4">
        <v>7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/>
    </row>
    <row r="313" spans="1:23" x14ac:dyDescent="0.2">
      <c r="A313" s="4">
        <v>50</v>
      </c>
      <c r="B313" s="4">
        <v>0</v>
      </c>
      <c r="C313" s="4">
        <v>0</v>
      </c>
      <c r="D313" s="4">
        <v>1</v>
      </c>
      <c r="E313" s="4">
        <v>216</v>
      </c>
      <c r="F313" s="4">
        <f>ROUND(Source!AP304,O313)</f>
        <v>0</v>
      </c>
      <c r="G313" s="4" t="s">
        <v>69</v>
      </c>
      <c r="H313" s="4" t="s">
        <v>70</v>
      </c>
      <c r="I313" s="4"/>
      <c r="J313" s="4"/>
      <c r="K313" s="4">
        <v>216</v>
      </c>
      <c r="L313" s="4">
        <v>8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/>
    </row>
    <row r="314" spans="1:23" x14ac:dyDescent="0.2">
      <c r="A314" s="4">
        <v>50</v>
      </c>
      <c r="B314" s="4">
        <v>0</v>
      </c>
      <c r="C314" s="4">
        <v>0</v>
      </c>
      <c r="D314" s="4">
        <v>1</v>
      </c>
      <c r="E314" s="4">
        <v>223</v>
      </c>
      <c r="F314" s="4">
        <f>ROUND(Source!AQ304,O314)</f>
        <v>0</v>
      </c>
      <c r="G314" s="4" t="s">
        <v>71</v>
      </c>
      <c r="H314" s="4" t="s">
        <v>72</v>
      </c>
      <c r="I314" s="4"/>
      <c r="J314" s="4"/>
      <c r="K314" s="4">
        <v>223</v>
      </c>
      <c r="L314" s="4">
        <v>9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/>
    </row>
    <row r="315" spans="1:23" x14ac:dyDescent="0.2">
      <c r="A315" s="4">
        <v>50</v>
      </c>
      <c r="B315" s="4">
        <v>0</v>
      </c>
      <c r="C315" s="4">
        <v>0</v>
      </c>
      <c r="D315" s="4">
        <v>1</v>
      </c>
      <c r="E315" s="4">
        <v>229</v>
      </c>
      <c r="F315" s="4">
        <f>ROUND(Source!AZ304,O315)</f>
        <v>0</v>
      </c>
      <c r="G315" s="4" t="s">
        <v>73</v>
      </c>
      <c r="H315" s="4" t="s">
        <v>74</v>
      </c>
      <c r="I315" s="4"/>
      <c r="J315" s="4"/>
      <c r="K315" s="4">
        <v>229</v>
      </c>
      <c r="L315" s="4">
        <v>10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/>
    </row>
    <row r="316" spans="1:23" x14ac:dyDescent="0.2">
      <c r="A316" s="4">
        <v>50</v>
      </c>
      <c r="B316" s="4">
        <v>0</v>
      </c>
      <c r="C316" s="4">
        <v>0</v>
      </c>
      <c r="D316" s="4">
        <v>1</v>
      </c>
      <c r="E316" s="4">
        <v>203</v>
      </c>
      <c r="F316" s="4">
        <f>ROUND(Source!Q304,O316)</f>
        <v>0</v>
      </c>
      <c r="G316" s="4" t="s">
        <v>75</v>
      </c>
      <c r="H316" s="4" t="s">
        <v>76</v>
      </c>
      <c r="I316" s="4"/>
      <c r="J316" s="4"/>
      <c r="K316" s="4">
        <v>203</v>
      </c>
      <c r="L316" s="4">
        <v>11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/>
    </row>
    <row r="317" spans="1:23" x14ac:dyDescent="0.2">
      <c r="A317" s="4">
        <v>50</v>
      </c>
      <c r="B317" s="4">
        <v>0</v>
      </c>
      <c r="C317" s="4">
        <v>0</v>
      </c>
      <c r="D317" s="4">
        <v>1</v>
      </c>
      <c r="E317" s="4">
        <v>231</v>
      </c>
      <c r="F317" s="4">
        <f>ROUND(Source!BB304,O317)</f>
        <v>0</v>
      </c>
      <c r="G317" s="4" t="s">
        <v>77</v>
      </c>
      <c r="H317" s="4" t="s">
        <v>78</v>
      </c>
      <c r="I317" s="4"/>
      <c r="J317" s="4"/>
      <c r="K317" s="4">
        <v>231</v>
      </c>
      <c r="L317" s="4">
        <v>12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/>
    </row>
    <row r="318" spans="1:23" x14ac:dyDescent="0.2">
      <c r="A318" s="4">
        <v>50</v>
      </c>
      <c r="B318" s="4">
        <v>0</v>
      </c>
      <c r="C318" s="4">
        <v>0</v>
      </c>
      <c r="D318" s="4">
        <v>1</v>
      </c>
      <c r="E318" s="4">
        <v>204</v>
      </c>
      <c r="F318" s="4">
        <f>ROUND(Source!R304,O318)</f>
        <v>0</v>
      </c>
      <c r="G318" s="4" t="s">
        <v>79</v>
      </c>
      <c r="H318" s="4" t="s">
        <v>80</v>
      </c>
      <c r="I318" s="4"/>
      <c r="J318" s="4"/>
      <c r="K318" s="4">
        <v>204</v>
      </c>
      <c r="L318" s="4">
        <v>13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/>
    </row>
    <row r="319" spans="1:23" x14ac:dyDescent="0.2">
      <c r="A319" s="4">
        <v>50</v>
      </c>
      <c r="B319" s="4">
        <v>0</v>
      </c>
      <c r="C319" s="4">
        <v>0</v>
      </c>
      <c r="D319" s="4">
        <v>1</v>
      </c>
      <c r="E319" s="4">
        <v>205</v>
      </c>
      <c r="F319" s="4">
        <f>ROUND(Source!S304,O319)</f>
        <v>8983.49</v>
      </c>
      <c r="G319" s="4" t="s">
        <v>81</v>
      </c>
      <c r="H319" s="4" t="s">
        <v>82</v>
      </c>
      <c r="I319" s="4"/>
      <c r="J319" s="4"/>
      <c r="K319" s="4">
        <v>205</v>
      </c>
      <c r="L319" s="4">
        <v>14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/>
    </row>
    <row r="320" spans="1:23" x14ac:dyDescent="0.2">
      <c r="A320" s="4">
        <v>50</v>
      </c>
      <c r="B320" s="4">
        <v>0</v>
      </c>
      <c r="C320" s="4">
        <v>0</v>
      </c>
      <c r="D320" s="4">
        <v>1</v>
      </c>
      <c r="E320" s="4">
        <v>232</v>
      </c>
      <c r="F320" s="4">
        <f>ROUND(Source!BC304,O320)</f>
        <v>0</v>
      </c>
      <c r="G320" s="4" t="s">
        <v>83</v>
      </c>
      <c r="H320" s="4" t="s">
        <v>84</v>
      </c>
      <c r="I320" s="4"/>
      <c r="J320" s="4"/>
      <c r="K320" s="4">
        <v>232</v>
      </c>
      <c r="L320" s="4">
        <v>15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214</v>
      </c>
      <c r="F321" s="4">
        <f>ROUND(Source!AS304,O321)</f>
        <v>0</v>
      </c>
      <c r="G321" s="4" t="s">
        <v>85</v>
      </c>
      <c r="H321" s="4" t="s">
        <v>86</v>
      </c>
      <c r="I321" s="4"/>
      <c r="J321" s="4"/>
      <c r="K321" s="4">
        <v>214</v>
      </c>
      <c r="L321" s="4">
        <v>16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215</v>
      </c>
      <c r="F322" s="4">
        <f>ROUND(Source!AT304,O322)</f>
        <v>0</v>
      </c>
      <c r="G322" s="4" t="s">
        <v>87</v>
      </c>
      <c r="H322" s="4" t="s">
        <v>88</v>
      </c>
      <c r="I322" s="4"/>
      <c r="J322" s="4"/>
      <c r="K322" s="4">
        <v>215</v>
      </c>
      <c r="L322" s="4">
        <v>17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217</v>
      </c>
      <c r="F323" s="4">
        <f>ROUND(Source!AU304,O323)</f>
        <v>17473.79</v>
      </c>
      <c r="G323" s="4" t="s">
        <v>89</v>
      </c>
      <c r="H323" s="4" t="s">
        <v>90</v>
      </c>
      <c r="I323" s="4"/>
      <c r="J323" s="4"/>
      <c r="K323" s="4">
        <v>217</v>
      </c>
      <c r="L323" s="4">
        <v>18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230</v>
      </c>
      <c r="F324" s="4">
        <f>ROUND(Source!BA304,O324)</f>
        <v>0</v>
      </c>
      <c r="G324" s="4" t="s">
        <v>91</v>
      </c>
      <c r="H324" s="4" t="s">
        <v>92</v>
      </c>
      <c r="I324" s="4"/>
      <c r="J324" s="4"/>
      <c r="K324" s="4">
        <v>230</v>
      </c>
      <c r="L324" s="4">
        <v>19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/>
    </row>
    <row r="325" spans="1:206" x14ac:dyDescent="0.2">
      <c r="A325" s="4">
        <v>50</v>
      </c>
      <c r="B325" s="4">
        <v>0</v>
      </c>
      <c r="C325" s="4">
        <v>0</v>
      </c>
      <c r="D325" s="4">
        <v>1</v>
      </c>
      <c r="E325" s="4">
        <v>206</v>
      </c>
      <c r="F325" s="4">
        <f>ROUND(Source!T304,O325)</f>
        <v>0</v>
      </c>
      <c r="G325" s="4" t="s">
        <v>93</v>
      </c>
      <c r="H325" s="4" t="s">
        <v>94</v>
      </c>
      <c r="I325" s="4"/>
      <c r="J325" s="4"/>
      <c r="K325" s="4">
        <v>206</v>
      </c>
      <c r="L325" s="4">
        <v>20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/>
    </row>
    <row r="326" spans="1:206" x14ac:dyDescent="0.2">
      <c r="A326" s="4">
        <v>50</v>
      </c>
      <c r="B326" s="4">
        <v>0</v>
      </c>
      <c r="C326" s="4">
        <v>0</v>
      </c>
      <c r="D326" s="4">
        <v>1</v>
      </c>
      <c r="E326" s="4">
        <v>207</v>
      </c>
      <c r="F326" s="4">
        <f>Source!U304</f>
        <v>57.275000000000006</v>
      </c>
      <c r="G326" s="4" t="s">
        <v>95</v>
      </c>
      <c r="H326" s="4" t="s">
        <v>96</v>
      </c>
      <c r="I326" s="4"/>
      <c r="J326" s="4"/>
      <c r="K326" s="4">
        <v>207</v>
      </c>
      <c r="L326" s="4">
        <v>21</v>
      </c>
      <c r="M326" s="4">
        <v>3</v>
      </c>
      <c r="N326" s="4" t="s">
        <v>3</v>
      </c>
      <c r="O326" s="4">
        <v>-1</v>
      </c>
      <c r="P326" s="4"/>
      <c r="Q326" s="4"/>
      <c r="R326" s="4"/>
      <c r="S326" s="4"/>
      <c r="T326" s="4"/>
      <c r="U326" s="4"/>
      <c r="V326" s="4"/>
      <c r="W326" s="4"/>
    </row>
    <row r="327" spans="1:206" x14ac:dyDescent="0.2">
      <c r="A327" s="4">
        <v>50</v>
      </c>
      <c r="B327" s="4">
        <v>0</v>
      </c>
      <c r="C327" s="4">
        <v>0</v>
      </c>
      <c r="D327" s="4">
        <v>1</v>
      </c>
      <c r="E327" s="4">
        <v>208</v>
      </c>
      <c r="F327" s="4">
        <f>Source!V304</f>
        <v>0</v>
      </c>
      <c r="G327" s="4" t="s">
        <v>97</v>
      </c>
      <c r="H327" s="4" t="s">
        <v>98</v>
      </c>
      <c r="I327" s="4"/>
      <c r="J327" s="4"/>
      <c r="K327" s="4">
        <v>208</v>
      </c>
      <c r="L327" s="4">
        <v>22</v>
      </c>
      <c r="M327" s="4">
        <v>3</v>
      </c>
      <c r="N327" s="4" t="s">
        <v>3</v>
      </c>
      <c r="O327" s="4">
        <v>-1</v>
      </c>
      <c r="P327" s="4"/>
      <c r="Q327" s="4"/>
      <c r="R327" s="4"/>
      <c r="S327" s="4"/>
      <c r="T327" s="4"/>
      <c r="U327" s="4"/>
      <c r="V327" s="4"/>
      <c r="W327" s="4"/>
    </row>
    <row r="328" spans="1:206" x14ac:dyDescent="0.2">
      <c r="A328" s="4">
        <v>50</v>
      </c>
      <c r="B328" s="4">
        <v>0</v>
      </c>
      <c r="C328" s="4">
        <v>0</v>
      </c>
      <c r="D328" s="4">
        <v>1</v>
      </c>
      <c r="E328" s="4">
        <v>209</v>
      </c>
      <c r="F328" s="4">
        <f>ROUND(Source!W304,O328)</f>
        <v>0</v>
      </c>
      <c r="G328" s="4" t="s">
        <v>99</v>
      </c>
      <c r="H328" s="4" t="s">
        <v>100</v>
      </c>
      <c r="I328" s="4"/>
      <c r="J328" s="4"/>
      <c r="K328" s="4">
        <v>209</v>
      </c>
      <c r="L328" s="4">
        <v>23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/>
    </row>
    <row r="329" spans="1:206" x14ac:dyDescent="0.2">
      <c r="A329" s="4">
        <v>50</v>
      </c>
      <c r="B329" s="4">
        <v>0</v>
      </c>
      <c r="C329" s="4">
        <v>0</v>
      </c>
      <c r="D329" s="4">
        <v>1</v>
      </c>
      <c r="E329" s="4">
        <v>210</v>
      </c>
      <c r="F329" s="4">
        <f>ROUND(Source!X304,O329)</f>
        <v>6288.45</v>
      </c>
      <c r="G329" s="4" t="s">
        <v>101</v>
      </c>
      <c r="H329" s="4" t="s">
        <v>102</v>
      </c>
      <c r="I329" s="4"/>
      <c r="J329" s="4"/>
      <c r="K329" s="4">
        <v>210</v>
      </c>
      <c r="L329" s="4">
        <v>24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/>
    </row>
    <row r="330" spans="1:206" x14ac:dyDescent="0.2">
      <c r="A330" s="4">
        <v>50</v>
      </c>
      <c r="B330" s="4">
        <v>0</v>
      </c>
      <c r="C330" s="4">
        <v>0</v>
      </c>
      <c r="D330" s="4">
        <v>1</v>
      </c>
      <c r="E330" s="4">
        <v>211</v>
      </c>
      <c r="F330" s="4">
        <f>ROUND(Source!Y304,O330)</f>
        <v>898.35</v>
      </c>
      <c r="G330" s="4" t="s">
        <v>103</v>
      </c>
      <c r="H330" s="4" t="s">
        <v>104</v>
      </c>
      <c r="I330" s="4"/>
      <c r="J330" s="4"/>
      <c r="K330" s="4">
        <v>211</v>
      </c>
      <c r="L330" s="4">
        <v>25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/>
    </row>
    <row r="331" spans="1:206" x14ac:dyDescent="0.2">
      <c r="A331" s="4">
        <v>50</v>
      </c>
      <c r="B331" s="4">
        <v>0</v>
      </c>
      <c r="C331" s="4">
        <v>0</v>
      </c>
      <c r="D331" s="4">
        <v>1</v>
      </c>
      <c r="E331" s="4">
        <v>224</v>
      </c>
      <c r="F331" s="4">
        <f>ROUND(Source!AR304,O331)</f>
        <v>17473.79</v>
      </c>
      <c r="G331" s="4" t="s">
        <v>105</v>
      </c>
      <c r="H331" s="4" t="s">
        <v>106</v>
      </c>
      <c r="I331" s="4"/>
      <c r="J331" s="4"/>
      <c r="K331" s="4">
        <v>224</v>
      </c>
      <c r="L331" s="4">
        <v>26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/>
    </row>
    <row r="333" spans="1:206" x14ac:dyDescent="0.2">
      <c r="A333" s="1">
        <v>4</v>
      </c>
      <c r="B333" s="1">
        <v>1</v>
      </c>
      <c r="C333" s="1"/>
      <c r="D333" s="1">
        <f>ROW(A342)</f>
        <v>342</v>
      </c>
      <c r="E333" s="1"/>
      <c r="F333" s="1" t="s">
        <v>12</v>
      </c>
      <c r="G333" s="1" t="s">
        <v>160</v>
      </c>
      <c r="H333" s="1" t="s">
        <v>3</v>
      </c>
      <c r="I333" s="1">
        <v>0</v>
      </c>
      <c r="J333" s="1"/>
      <c r="K333" s="1">
        <v>-1</v>
      </c>
      <c r="L333" s="1"/>
      <c r="M333" s="1"/>
      <c r="N333" s="1"/>
      <c r="O333" s="1"/>
      <c r="P333" s="1"/>
      <c r="Q333" s="1"/>
      <c r="R333" s="1"/>
      <c r="S333" s="1"/>
      <c r="T333" s="1"/>
      <c r="U333" s="1" t="s">
        <v>3</v>
      </c>
      <c r="V333" s="1">
        <v>0</v>
      </c>
      <c r="W333" s="1"/>
      <c r="X333" s="1"/>
      <c r="Y333" s="1"/>
      <c r="Z333" s="1"/>
      <c r="AA333" s="1"/>
      <c r="AB333" s="1" t="s">
        <v>3</v>
      </c>
      <c r="AC333" s="1" t="s">
        <v>3</v>
      </c>
      <c r="AD333" s="1" t="s">
        <v>3</v>
      </c>
      <c r="AE333" s="1" t="s">
        <v>3</v>
      </c>
      <c r="AF333" s="1" t="s">
        <v>3</v>
      </c>
      <c r="AG333" s="1" t="s">
        <v>3</v>
      </c>
      <c r="AH333" s="1"/>
      <c r="AI333" s="1"/>
      <c r="AJ333" s="1"/>
      <c r="AK333" s="1"/>
      <c r="AL333" s="1"/>
      <c r="AM333" s="1"/>
      <c r="AN333" s="1"/>
      <c r="AO333" s="1"/>
      <c r="AP333" s="1" t="s">
        <v>3</v>
      </c>
      <c r="AQ333" s="1" t="s">
        <v>3</v>
      </c>
      <c r="AR333" s="1" t="s">
        <v>3</v>
      </c>
      <c r="AS333" s="1"/>
      <c r="AT333" s="1"/>
      <c r="AU333" s="1"/>
      <c r="AV333" s="1"/>
      <c r="AW333" s="1"/>
      <c r="AX333" s="1"/>
      <c r="AY333" s="1"/>
      <c r="AZ333" s="1" t="s">
        <v>3</v>
      </c>
      <c r="BA333" s="1"/>
      <c r="BB333" s="1" t="s">
        <v>3</v>
      </c>
      <c r="BC333" s="1" t="s">
        <v>3</v>
      </c>
      <c r="BD333" s="1" t="s">
        <v>3</v>
      </c>
      <c r="BE333" s="1" t="s">
        <v>3</v>
      </c>
      <c r="BF333" s="1" t="s">
        <v>3</v>
      </c>
      <c r="BG333" s="1" t="s">
        <v>3</v>
      </c>
      <c r="BH333" s="1" t="s">
        <v>3</v>
      </c>
      <c r="BI333" s="1" t="s">
        <v>3</v>
      </c>
      <c r="BJ333" s="1" t="s">
        <v>3</v>
      </c>
      <c r="BK333" s="1" t="s">
        <v>3</v>
      </c>
      <c r="BL333" s="1" t="s">
        <v>3</v>
      </c>
      <c r="BM333" s="1" t="s">
        <v>3</v>
      </c>
      <c r="BN333" s="1" t="s">
        <v>3</v>
      </c>
      <c r="BO333" s="1" t="s">
        <v>3</v>
      </c>
      <c r="BP333" s="1" t="s">
        <v>3</v>
      </c>
      <c r="BQ333" s="1"/>
      <c r="BR333" s="1"/>
      <c r="BS333" s="1"/>
      <c r="BT333" s="1"/>
      <c r="BU333" s="1"/>
      <c r="BV333" s="1"/>
      <c r="BW333" s="1"/>
      <c r="BX333" s="1">
        <v>0</v>
      </c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>
        <v>0</v>
      </c>
    </row>
    <row r="335" spans="1:206" x14ac:dyDescent="0.2">
      <c r="A335" s="2">
        <v>52</v>
      </c>
      <c r="B335" s="2">
        <f t="shared" ref="B335:G335" si="160">B342</f>
        <v>1</v>
      </c>
      <c r="C335" s="2">
        <f t="shared" si="160"/>
        <v>4</v>
      </c>
      <c r="D335" s="2">
        <f t="shared" si="160"/>
        <v>333</v>
      </c>
      <c r="E335" s="2">
        <f t="shared" si="160"/>
        <v>0</v>
      </c>
      <c r="F335" s="2" t="str">
        <f t="shared" si="160"/>
        <v>Новый раздел</v>
      </c>
      <c r="G335" s="2" t="str">
        <f t="shared" si="160"/>
        <v>Декабрь</v>
      </c>
      <c r="H335" s="2"/>
      <c r="I335" s="2"/>
      <c r="J335" s="2"/>
      <c r="K335" s="2"/>
      <c r="L335" s="2"/>
      <c r="M335" s="2"/>
      <c r="N335" s="2"/>
      <c r="O335" s="2">
        <f t="shared" ref="O335:AT335" si="161">O342</f>
        <v>12022.22</v>
      </c>
      <c r="P335" s="2">
        <f t="shared" si="161"/>
        <v>1564.2</v>
      </c>
      <c r="Q335" s="2">
        <f t="shared" si="161"/>
        <v>0</v>
      </c>
      <c r="R335" s="2">
        <f t="shared" si="161"/>
        <v>0</v>
      </c>
      <c r="S335" s="2">
        <f t="shared" si="161"/>
        <v>10458.02</v>
      </c>
      <c r="T335" s="2">
        <f t="shared" si="161"/>
        <v>0</v>
      </c>
      <c r="U335" s="2">
        <f t="shared" si="161"/>
        <v>66.676000000000016</v>
      </c>
      <c r="V335" s="2">
        <f t="shared" si="161"/>
        <v>0</v>
      </c>
      <c r="W335" s="2">
        <f t="shared" si="161"/>
        <v>0</v>
      </c>
      <c r="X335" s="2">
        <f t="shared" si="161"/>
        <v>7320.62</v>
      </c>
      <c r="Y335" s="2">
        <f t="shared" si="161"/>
        <v>1045.8</v>
      </c>
      <c r="Z335" s="2">
        <f t="shared" si="161"/>
        <v>0</v>
      </c>
      <c r="AA335" s="2">
        <f t="shared" si="161"/>
        <v>0</v>
      </c>
      <c r="AB335" s="2">
        <f t="shared" si="161"/>
        <v>12022.22</v>
      </c>
      <c r="AC335" s="2">
        <f t="shared" si="161"/>
        <v>1564.2</v>
      </c>
      <c r="AD335" s="2">
        <f t="shared" si="161"/>
        <v>0</v>
      </c>
      <c r="AE335" s="2">
        <f t="shared" si="161"/>
        <v>0</v>
      </c>
      <c r="AF335" s="2">
        <f t="shared" si="161"/>
        <v>10458.02</v>
      </c>
      <c r="AG335" s="2">
        <f t="shared" si="161"/>
        <v>0</v>
      </c>
      <c r="AH335" s="2">
        <f t="shared" si="161"/>
        <v>66.676000000000016</v>
      </c>
      <c r="AI335" s="2">
        <f t="shared" si="161"/>
        <v>0</v>
      </c>
      <c r="AJ335" s="2">
        <f t="shared" si="161"/>
        <v>0</v>
      </c>
      <c r="AK335" s="2">
        <f t="shared" si="161"/>
        <v>7320.62</v>
      </c>
      <c r="AL335" s="2">
        <f t="shared" si="161"/>
        <v>1045.8</v>
      </c>
      <c r="AM335" s="2">
        <f t="shared" si="161"/>
        <v>0</v>
      </c>
      <c r="AN335" s="2">
        <f t="shared" si="161"/>
        <v>0</v>
      </c>
      <c r="AO335" s="2">
        <f t="shared" si="161"/>
        <v>0</v>
      </c>
      <c r="AP335" s="2">
        <f t="shared" si="161"/>
        <v>0</v>
      </c>
      <c r="AQ335" s="2">
        <f t="shared" si="161"/>
        <v>0</v>
      </c>
      <c r="AR335" s="2">
        <f t="shared" si="161"/>
        <v>20388.64</v>
      </c>
      <c r="AS335" s="2">
        <f t="shared" si="161"/>
        <v>0</v>
      </c>
      <c r="AT335" s="2">
        <f t="shared" si="161"/>
        <v>0</v>
      </c>
      <c r="AU335" s="2">
        <f t="shared" ref="AU335:BZ335" si="162">AU342</f>
        <v>20388.64</v>
      </c>
      <c r="AV335" s="2">
        <f t="shared" si="162"/>
        <v>1564.2</v>
      </c>
      <c r="AW335" s="2">
        <f t="shared" si="162"/>
        <v>1564.2</v>
      </c>
      <c r="AX335" s="2">
        <f t="shared" si="162"/>
        <v>0</v>
      </c>
      <c r="AY335" s="2">
        <f t="shared" si="162"/>
        <v>1564.2</v>
      </c>
      <c r="AZ335" s="2">
        <f t="shared" si="162"/>
        <v>0</v>
      </c>
      <c r="BA335" s="2">
        <f t="shared" si="162"/>
        <v>0</v>
      </c>
      <c r="BB335" s="2">
        <f t="shared" si="162"/>
        <v>0</v>
      </c>
      <c r="BC335" s="2">
        <f t="shared" si="162"/>
        <v>0</v>
      </c>
      <c r="BD335" s="2">
        <f t="shared" si="162"/>
        <v>0</v>
      </c>
      <c r="BE335" s="2">
        <f t="shared" si="162"/>
        <v>0</v>
      </c>
      <c r="BF335" s="2">
        <f t="shared" si="162"/>
        <v>0</v>
      </c>
      <c r="BG335" s="2">
        <f t="shared" si="162"/>
        <v>0</v>
      </c>
      <c r="BH335" s="2">
        <f t="shared" si="162"/>
        <v>0</v>
      </c>
      <c r="BI335" s="2">
        <f t="shared" si="162"/>
        <v>0</v>
      </c>
      <c r="BJ335" s="2">
        <f t="shared" si="162"/>
        <v>0</v>
      </c>
      <c r="BK335" s="2">
        <f t="shared" si="162"/>
        <v>0</v>
      </c>
      <c r="BL335" s="2">
        <f t="shared" si="162"/>
        <v>0</v>
      </c>
      <c r="BM335" s="2">
        <f t="shared" si="162"/>
        <v>0</v>
      </c>
      <c r="BN335" s="2">
        <f t="shared" si="162"/>
        <v>0</v>
      </c>
      <c r="BO335" s="2">
        <f t="shared" si="162"/>
        <v>0</v>
      </c>
      <c r="BP335" s="2">
        <f t="shared" si="162"/>
        <v>0</v>
      </c>
      <c r="BQ335" s="2">
        <f t="shared" si="162"/>
        <v>0</v>
      </c>
      <c r="BR335" s="2">
        <f t="shared" si="162"/>
        <v>0</v>
      </c>
      <c r="BS335" s="2">
        <f t="shared" si="162"/>
        <v>0</v>
      </c>
      <c r="BT335" s="2">
        <f t="shared" si="162"/>
        <v>0</v>
      </c>
      <c r="BU335" s="2">
        <f t="shared" si="162"/>
        <v>0</v>
      </c>
      <c r="BV335" s="2">
        <f t="shared" si="162"/>
        <v>0</v>
      </c>
      <c r="BW335" s="2">
        <f t="shared" si="162"/>
        <v>0</v>
      </c>
      <c r="BX335" s="2">
        <f t="shared" si="162"/>
        <v>0</v>
      </c>
      <c r="BY335" s="2">
        <f t="shared" si="162"/>
        <v>0</v>
      </c>
      <c r="BZ335" s="2">
        <f t="shared" si="162"/>
        <v>0</v>
      </c>
      <c r="CA335" s="2">
        <f t="shared" ref="CA335:DF335" si="163">CA342</f>
        <v>20388.64</v>
      </c>
      <c r="CB335" s="2">
        <f t="shared" si="163"/>
        <v>0</v>
      </c>
      <c r="CC335" s="2">
        <f t="shared" si="163"/>
        <v>0</v>
      </c>
      <c r="CD335" s="2">
        <f t="shared" si="163"/>
        <v>20388.64</v>
      </c>
      <c r="CE335" s="2">
        <f t="shared" si="163"/>
        <v>1564.2</v>
      </c>
      <c r="CF335" s="2">
        <f t="shared" si="163"/>
        <v>1564.2</v>
      </c>
      <c r="CG335" s="2">
        <f t="shared" si="163"/>
        <v>0</v>
      </c>
      <c r="CH335" s="2">
        <f t="shared" si="163"/>
        <v>1564.2</v>
      </c>
      <c r="CI335" s="2">
        <f t="shared" si="163"/>
        <v>0</v>
      </c>
      <c r="CJ335" s="2">
        <f t="shared" si="163"/>
        <v>0</v>
      </c>
      <c r="CK335" s="2">
        <f t="shared" si="163"/>
        <v>0</v>
      </c>
      <c r="CL335" s="2">
        <f t="shared" si="163"/>
        <v>0</v>
      </c>
      <c r="CM335" s="2">
        <f t="shared" si="163"/>
        <v>0</v>
      </c>
      <c r="CN335" s="2">
        <f t="shared" si="163"/>
        <v>0</v>
      </c>
      <c r="CO335" s="2">
        <f t="shared" si="163"/>
        <v>0</v>
      </c>
      <c r="CP335" s="2">
        <f t="shared" si="163"/>
        <v>0</v>
      </c>
      <c r="CQ335" s="2">
        <f t="shared" si="163"/>
        <v>0</v>
      </c>
      <c r="CR335" s="2">
        <f t="shared" si="163"/>
        <v>0</v>
      </c>
      <c r="CS335" s="2">
        <f t="shared" si="163"/>
        <v>0</v>
      </c>
      <c r="CT335" s="2">
        <f t="shared" si="163"/>
        <v>0</v>
      </c>
      <c r="CU335" s="2">
        <f t="shared" si="163"/>
        <v>0</v>
      </c>
      <c r="CV335" s="2">
        <f t="shared" si="163"/>
        <v>0</v>
      </c>
      <c r="CW335" s="2">
        <f t="shared" si="163"/>
        <v>0</v>
      </c>
      <c r="CX335" s="2">
        <f t="shared" si="163"/>
        <v>0</v>
      </c>
      <c r="CY335" s="2">
        <f t="shared" si="163"/>
        <v>0</v>
      </c>
      <c r="CZ335" s="2">
        <f t="shared" si="163"/>
        <v>0</v>
      </c>
      <c r="DA335" s="2">
        <f t="shared" si="163"/>
        <v>0</v>
      </c>
      <c r="DB335" s="2">
        <f t="shared" si="163"/>
        <v>0</v>
      </c>
      <c r="DC335" s="2">
        <f t="shared" si="163"/>
        <v>0</v>
      </c>
      <c r="DD335" s="2">
        <f t="shared" si="163"/>
        <v>0</v>
      </c>
      <c r="DE335" s="2">
        <f t="shared" si="163"/>
        <v>0</v>
      </c>
      <c r="DF335" s="2">
        <f t="shared" si="163"/>
        <v>0</v>
      </c>
      <c r="DG335" s="3">
        <f t="shared" ref="DG335:EL335" si="164">DG342</f>
        <v>0</v>
      </c>
      <c r="DH335" s="3">
        <f t="shared" si="164"/>
        <v>0</v>
      </c>
      <c r="DI335" s="3">
        <f t="shared" si="164"/>
        <v>0</v>
      </c>
      <c r="DJ335" s="3">
        <f t="shared" si="164"/>
        <v>0</v>
      </c>
      <c r="DK335" s="3">
        <f t="shared" si="164"/>
        <v>0</v>
      </c>
      <c r="DL335" s="3">
        <f t="shared" si="164"/>
        <v>0</v>
      </c>
      <c r="DM335" s="3">
        <f t="shared" si="164"/>
        <v>0</v>
      </c>
      <c r="DN335" s="3">
        <f t="shared" si="164"/>
        <v>0</v>
      </c>
      <c r="DO335" s="3">
        <f t="shared" si="164"/>
        <v>0</v>
      </c>
      <c r="DP335" s="3">
        <f t="shared" si="164"/>
        <v>0</v>
      </c>
      <c r="DQ335" s="3">
        <f t="shared" si="164"/>
        <v>0</v>
      </c>
      <c r="DR335" s="3">
        <f t="shared" si="164"/>
        <v>0</v>
      </c>
      <c r="DS335" s="3">
        <f t="shared" si="164"/>
        <v>0</v>
      </c>
      <c r="DT335" s="3">
        <f t="shared" si="164"/>
        <v>0</v>
      </c>
      <c r="DU335" s="3">
        <f t="shared" si="164"/>
        <v>0</v>
      </c>
      <c r="DV335" s="3">
        <f t="shared" si="164"/>
        <v>0</v>
      </c>
      <c r="DW335" s="3">
        <f t="shared" si="164"/>
        <v>0</v>
      </c>
      <c r="DX335" s="3">
        <f t="shared" si="164"/>
        <v>0</v>
      </c>
      <c r="DY335" s="3">
        <f t="shared" si="164"/>
        <v>0</v>
      </c>
      <c r="DZ335" s="3">
        <f t="shared" si="164"/>
        <v>0</v>
      </c>
      <c r="EA335" s="3">
        <f t="shared" si="164"/>
        <v>0</v>
      </c>
      <c r="EB335" s="3">
        <f t="shared" si="164"/>
        <v>0</v>
      </c>
      <c r="EC335" s="3">
        <f t="shared" si="164"/>
        <v>0</v>
      </c>
      <c r="ED335" s="3">
        <f t="shared" si="164"/>
        <v>0</v>
      </c>
      <c r="EE335" s="3">
        <f t="shared" si="164"/>
        <v>0</v>
      </c>
      <c r="EF335" s="3">
        <f t="shared" si="164"/>
        <v>0</v>
      </c>
      <c r="EG335" s="3">
        <f t="shared" si="164"/>
        <v>0</v>
      </c>
      <c r="EH335" s="3">
        <f t="shared" si="164"/>
        <v>0</v>
      </c>
      <c r="EI335" s="3">
        <f t="shared" si="164"/>
        <v>0</v>
      </c>
      <c r="EJ335" s="3">
        <f t="shared" si="164"/>
        <v>0</v>
      </c>
      <c r="EK335" s="3">
        <f t="shared" si="164"/>
        <v>0</v>
      </c>
      <c r="EL335" s="3">
        <f t="shared" si="164"/>
        <v>0</v>
      </c>
      <c r="EM335" s="3">
        <f t="shared" ref="EM335:FR335" si="165">EM342</f>
        <v>0</v>
      </c>
      <c r="EN335" s="3">
        <f t="shared" si="165"/>
        <v>0</v>
      </c>
      <c r="EO335" s="3">
        <f t="shared" si="165"/>
        <v>0</v>
      </c>
      <c r="EP335" s="3">
        <f t="shared" si="165"/>
        <v>0</v>
      </c>
      <c r="EQ335" s="3">
        <f t="shared" si="165"/>
        <v>0</v>
      </c>
      <c r="ER335" s="3">
        <f t="shared" si="165"/>
        <v>0</v>
      </c>
      <c r="ES335" s="3">
        <f t="shared" si="165"/>
        <v>0</v>
      </c>
      <c r="ET335" s="3">
        <f t="shared" si="165"/>
        <v>0</v>
      </c>
      <c r="EU335" s="3">
        <f t="shared" si="165"/>
        <v>0</v>
      </c>
      <c r="EV335" s="3">
        <f t="shared" si="165"/>
        <v>0</v>
      </c>
      <c r="EW335" s="3">
        <f t="shared" si="165"/>
        <v>0</v>
      </c>
      <c r="EX335" s="3">
        <f t="shared" si="165"/>
        <v>0</v>
      </c>
      <c r="EY335" s="3">
        <f t="shared" si="165"/>
        <v>0</v>
      </c>
      <c r="EZ335" s="3">
        <f t="shared" si="165"/>
        <v>0</v>
      </c>
      <c r="FA335" s="3">
        <f t="shared" si="165"/>
        <v>0</v>
      </c>
      <c r="FB335" s="3">
        <f t="shared" si="165"/>
        <v>0</v>
      </c>
      <c r="FC335" s="3">
        <f t="shared" si="165"/>
        <v>0</v>
      </c>
      <c r="FD335" s="3">
        <f t="shared" si="165"/>
        <v>0</v>
      </c>
      <c r="FE335" s="3">
        <f t="shared" si="165"/>
        <v>0</v>
      </c>
      <c r="FF335" s="3">
        <f t="shared" si="165"/>
        <v>0</v>
      </c>
      <c r="FG335" s="3">
        <f t="shared" si="165"/>
        <v>0</v>
      </c>
      <c r="FH335" s="3">
        <f t="shared" si="165"/>
        <v>0</v>
      </c>
      <c r="FI335" s="3">
        <f t="shared" si="165"/>
        <v>0</v>
      </c>
      <c r="FJ335" s="3">
        <f t="shared" si="165"/>
        <v>0</v>
      </c>
      <c r="FK335" s="3">
        <f t="shared" si="165"/>
        <v>0</v>
      </c>
      <c r="FL335" s="3">
        <f t="shared" si="165"/>
        <v>0</v>
      </c>
      <c r="FM335" s="3">
        <f t="shared" si="165"/>
        <v>0</v>
      </c>
      <c r="FN335" s="3">
        <f t="shared" si="165"/>
        <v>0</v>
      </c>
      <c r="FO335" s="3">
        <f t="shared" si="165"/>
        <v>0</v>
      </c>
      <c r="FP335" s="3">
        <f t="shared" si="165"/>
        <v>0</v>
      </c>
      <c r="FQ335" s="3">
        <f t="shared" si="165"/>
        <v>0</v>
      </c>
      <c r="FR335" s="3">
        <f t="shared" si="165"/>
        <v>0</v>
      </c>
      <c r="FS335" s="3">
        <f t="shared" ref="FS335:GX335" si="166">FS342</f>
        <v>0</v>
      </c>
      <c r="FT335" s="3">
        <f t="shared" si="166"/>
        <v>0</v>
      </c>
      <c r="FU335" s="3">
        <f t="shared" si="166"/>
        <v>0</v>
      </c>
      <c r="FV335" s="3">
        <f t="shared" si="166"/>
        <v>0</v>
      </c>
      <c r="FW335" s="3">
        <f t="shared" si="166"/>
        <v>0</v>
      </c>
      <c r="FX335" s="3">
        <f t="shared" si="166"/>
        <v>0</v>
      </c>
      <c r="FY335" s="3">
        <f t="shared" si="166"/>
        <v>0</v>
      </c>
      <c r="FZ335" s="3">
        <f t="shared" si="166"/>
        <v>0</v>
      </c>
      <c r="GA335" s="3">
        <f t="shared" si="166"/>
        <v>0</v>
      </c>
      <c r="GB335" s="3">
        <f t="shared" si="166"/>
        <v>0</v>
      </c>
      <c r="GC335" s="3">
        <f t="shared" si="166"/>
        <v>0</v>
      </c>
      <c r="GD335" s="3">
        <f t="shared" si="166"/>
        <v>0</v>
      </c>
      <c r="GE335" s="3">
        <f t="shared" si="166"/>
        <v>0</v>
      </c>
      <c r="GF335" s="3">
        <f t="shared" si="166"/>
        <v>0</v>
      </c>
      <c r="GG335" s="3">
        <f t="shared" si="166"/>
        <v>0</v>
      </c>
      <c r="GH335" s="3">
        <f t="shared" si="166"/>
        <v>0</v>
      </c>
      <c r="GI335" s="3">
        <f t="shared" si="166"/>
        <v>0</v>
      </c>
      <c r="GJ335" s="3">
        <f t="shared" si="166"/>
        <v>0</v>
      </c>
      <c r="GK335" s="3">
        <f t="shared" si="166"/>
        <v>0</v>
      </c>
      <c r="GL335" s="3">
        <f t="shared" si="166"/>
        <v>0</v>
      </c>
      <c r="GM335" s="3">
        <f t="shared" si="166"/>
        <v>0</v>
      </c>
      <c r="GN335" s="3">
        <f t="shared" si="166"/>
        <v>0</v>
      </c>
      <c r="GO335" s="3">
        <f t="shared" si="166"/>
        <v>0</v>
      </c>
      <c r="GP335" s="3">
        <f t="shared" si="166"/>
        <v>0</v>
      </c>
      <c r="GQ335" s="3">
        <f t="shared" si="166"/>
        <v>0</v>
      </c>
      <c r="GR335" s="3">
        <f t="shared" si="166"/>
        <v>0</v>
      </c>
      <c r="GS335" s="3">
        <f t="shared" si="166"/>
        <v>0</v>
      </c>
      <c r="GT335" s="3">
        <f t="shared" si="166"/>
        <v>0</v>
      </c>
      <c r="GU335" s="3">
        <f t="shared" si="166"/>
        <v>0</v>
      </c>
      <c r="GV335" s="3">
        <f t="shared" si="166"/>
        <v>0</v>
      </c>
      <c r="GW335" s="3">
        <f t="shared" si="166"/>
        <v>0</v>
      </c>
      <c r="GX335" s="3">
        <f t="shared" si="166"/>
        <v>0</v>
      </c>
    </row>
    <row r="337" spans="1:245" x14ac:dyDescent="0.2">
      <c r="A337">
        <v>17</v>
      </c>
      <c r="B337">
        <v>1</v>
      </c>
      <c r="C337">
        <f>ROW(SmtRes!A69)</f>
        <v>69</v>
      </c>
      <c r="D337">
        <f>ROW(EtalonRes!A66)</f>
        <v>66</v>
      </c>
      <c r="E337" t="s">
        <v>161</v>
      </c>
      <c r="F337" t="s">
        <v>38</v>
      </c>
      <c r="G337" t="s">
        <v>39</v>
      </c>
      <c r="H337" t="s">
        <v>26</v>
      </c>
      <c r="I337">
        <f>ROUND(790/100,9)</f>
        <v>7.9</v>
      </c>
      <c r="J337">
        <v>0</v>
      </c>
      <c r="O337">
        <f>ROUND(CP337,2)</f>
        <v>6443.24</v>
      </c>
      <c r="P337">
        <f>ROUND(CQ337*I337,2)</f>
        <v>0</v>
      </c>
      <c r="Q337">
        <f>ROUND(CR337*I337,2)</f>
        <v>0</v>
      </c>
      <c r="R337">
        <f>ROUND(CS337*I337,2)</f>
        <v>0</v>
      </c>
      <c r="S337">
        <f>ROUND(CT337*I337,2)</f>
        <v>6443.24</v>
      </c>
      <c r="T337">
        <f>ROUND(CU337*I337,2)</f>
        <v>0</v>
      </c>
      <c r="U337">
        <f>CV337*I337</f>
        <v>41.080000000000005</v>
      </c>
      <c r="V337">
        <f>CW337*I337</f>
        <v>0</v>
      </c>
      <c r="W337">
        <f>ROUND(CX337*I337,2)</f>
        <v>0</v>
      </c>
      <c r="X337">
        <f t="shared" ref="X337:Y340" si="167">ROUND(CY337,2)</f>
        <v>4510.2700000000004</v>
      </c>
      <c r="Y337">
        <f t="shared" si="167"/>
        <v>644.32000000000005</v>
      </c>
      <c r="AA337">
        <v>35064013</v>
      </c>
      <c r="AB337">
        <f>ROUND((AC337+AD337+AF337),2)</f>
        <v>815.6</v>
      </c>
      <c r="AC337">
        <f>ROUND(((ES337*8)),2)</f>
        <v>0</v>
      </c>
      <c r="AD337">
        <f>ROUND(((((ET337*8))-((EU337*8)))+AE337),2)</f>
        <v>0</v>
      </c>
      <c r="AE337">
        <f>ROUND(((EU337*8)),2)</f>
        <v>0</v>
      </c>
      <c r="AF337">
        <f>ROUND(((EV337*8)),2)</f>
        <v>815.6</v>
      </c>
      <c r="AG337">
        <f>ROUND((AP337),2)</f>
        <v>0</v>
      </c>
      <c r="AH337">
        <f>((EW337*8))</f>
        <v>5.2</v>
      </c>
      <c r="AI337">
        <f>((EX337*8))</f>
        <v>0</v>
      </c>
      <c r="AJ337">
        <f>ROUND((AS337),2)</f>
        <v>0</v>
      </c>
      <c r="AK337">
        <v>101.95</v>
      </c>
      <c r="AL337">
        <v>0</v>
      </c>
      <c r="AM337">
        <v>0</v>
      </c>
      <c r="AN337">
        <v>0</v>
      </c>
      <c r="AO337">
        <v>101.95</v>
      </c>
      <c r="AP337">
        <v>0</v>
      </c>
      <c r="AQ337">
        <v>0.65</v>
      </c>
      <c r="AR337">
        <v>0</v>
      </c>
      <c r="AS337">
        <v>0</v>
      </c>
      <c r="AT337">
        <v>70</v>
      </c>
      <c r="AU337">
        <v>10</v>
      </c>
      <c r="AV337">
        <v>1</v>
      </c>
      <c r="AW337">
        <v>1</v>
      </c>
      <c r="AZ337">
        <v>1</v>
      </c>
      <c r="BA337">
        <v>1</v>
      </c>
      <c r="BB337">
        <v>1</v>
      </c>
      <c r="BC337">
        <v>1</v>
      </c>
      <c r="BD337" t="s">
        <v>3</v>
      </c>
      <c r="BE337" t="s">
        <v>3</v>
      </c>
      <c r="BF337" t="s">
        <v>3</v>
      </c>
      <c r="BG337" t="s">
        <v>3</v>
      </c>
      <c r="BH337">
        <v>0</v>
      </c>
      <c r="BI337">
        <v>4</v>
      </c>
      <c r="BJ337" t="s">
        <v>40</v>
      </c>
      <c r="BM337">
        <v>0</v>
      </c>
      <c r="BN337">
        <v>0</v>
      </c>
      <c r="BO337" t="s">
        <v>3</v>
      </c>
      <c r="BP337">
        <v>0</v>
      </c>
      <c r="BQ337">
        <v>1</v>
      </c>
      <c r="BR337">
        <v>0</v>
      </c>
      <c r="BS337">
        <v>1</v>
      </c>
      <c r="BT337">
        <v>1</v>
      </c>
      <c r="BU337">
        <v>1</v>
      </c>
      <c r="BV337">
        <v>1</v>
      </c>
      <c r="BW337">
        <v>1</v>
      </c>
      <c r="BX337">
        <v>1</v>
      </c>
      <c r="BY337" t="s">
        <v>3</v>
      </c>
      <c r="BZ337">
        <v>70</v>
      </c>
      <c r="CA337">
        <v>10</v>
      </c>
      <c r="CF337">
        <v>0</v>
      </c>
      <c r="CG337">
        <v>0</v>
      </c>
      <c r="CM337">
        <v>0</v>
      </c>
      <c r="CN337" t="s">
        <v>3</v>
      </c>
      <c r="CO337">
        <v>0</v>
      </c>
      <c r="CP337">
        <f>(P337+Q337+S337)</f>
        <v>6443.24</v>
      </c>
      <c r="CQ337">
        <f>(AC337*BC337*AW337)</f>
        <v>0</v>
      </c>
      <c r="CR337">
        <f>(((((ET337*8))*BB337-((EU337*8))*BS337)+AE337*BS337)*AV337)</f>
        <v>0</v>
      </c>
      <c r="CS337">
        <f>(AE337*BS337*AV337)</f>
        <v>0</v>
      </c>
      <c r="CT337">
        <f>(AF337*BA337*AV337)</f>
        <v>815.6</v>
      </c>
      <c r="CU337">
        <f>AG337</f>
        <v>0</v>
      </c>
      <c r="CV337">
        <f>(AH337*AV337)</f>
        <v>5.2</v>
      </c>
      <c r="CW337">
        <f t="shared" ref="CW337:CX340" si="168">AI337</f>
        <v>0</v>
      </c>
      <c r="CX337">
        <f t="shared" si="168"/>
        <v>0</v>
      </c>
      <c r="CY337">
        <f>((S337*BZ337)/100)</f>
        <v>4510.268</v>
      </c>
      <c r="CZ337">
        <f>((S337*CA337)/100)</f>
        <v>644.32399999999996</v>
      </c>
      <c r="DC337" t="s">
        <v>3</v>
      </c>
      <c r="DD337" t="s">
        <v>162</v>
      </c>
      <c r="DE337" t="s">
        <v>162</v>
      </c>
      <c r="DF337" t="s">
        <v>162</v>
      </c>
      <c r="DG337" t="s">
        <v>162</v>
      </c>
      <c r="DH337" t="s">
        <v>3</v>
      </c>
      <c r="DI337" t="s">
        <v>162</v>
      </c>
      <c r="DJ337" t="s">
        <v>162</v>
      </c>
      <c r="DK337" t="s">
        <v>3</v>
      </c>
      <c r="DL337" t="s">
        <v>3</v>
      </c>
      <c r="DM337" t="s">
        <v>3</v>
      </c>
      <c r="DN337">
        <v>0</v>
      </c>
      <c r="DO337">
        <v>0</v>
      </c>
      <c r="DP337">
        <v>1</v>
      </c>
      <c r="DQ337">
        <v>1</v>
      </c>
      <c r="DU337">
        <v>1005</v>
      </c>
      <c r="DV337" t="s">
        <v>26</v>
      </c>
      <c r="DW337" t="s">
        <v>26</v>
      </c>
      <c r="DX337">
        <v>100</v>
      </c>
      <c r="EE337">
        <v>33645457</v>
      </c>
      <c r="EF337">
        <v>1</v>
      </c>
      <c r="EG337" t="s">
        <v>20</v>
      </c>
      <c r="EH337">
        <v>0</v>
      </c>
      <c r="EI337" t="s">
        <v>3</v>
      </c>
      <c r="EJ337">
        <v>4</v>
      </c>
      <c r="EK337">
        <v>0</v>
      </c>
      <c r="EL337" t="s">
        <v>21</v>
      </c>
      <c r="EM337" t="s">
        <v>22</v>
      </c>
      <c r="EO337" t="s">
        <v>3</v>
      </c>
      <c r="EQ337">
        <v>0</v>
      </c>
      <c r="ER337">
        <v>101.95</v>
      </c>
      <c r="ES337">
        <v>0</v>
      </c>
      <c r="ET337">
        <v>0</v>
      </c>
      <c r="EU337">
        <v>0</v>
      </c>
      <c r="EV337">
        <v>101.95</v>
      </c>
      <c r="EW337">
        <v>0.65</v>
      </c>
      <c r="EX337">
        <v>0</v>
      </c>
      <c r="EY337">
        <v>0</v>
      </c>
      <c r="FQ337">
        <v>0</v>
      </c>
      <c r="FR337">
        <f>ROUND(IF(AND(BH337=3,BI337=3),P337,0),2)</f>
        <v>0</v>
      </c>
      <c r="FS337">
        <v>0</v>
      </c>
      <c r="FX337">
        <v>70</v>
      </c>
      <c r="FY337">
        <v>10</v>
      </c>
      <c r="GA337" t="s">
        <v>3</v>
      </c>
      <c r="GD337">
        <v>0</v>
      </c>
      <c r="GF337">
        <v>2133828896</v>
      </c>
      <c r="GG337">
        <v>2</v>
      </c>
      <c r="GH337">
        <v>1</v>
      </c>
      <c r="GI337">
        <v>-2</v>
      </c>
      <c r="GJ337">
        <v>0</v>
      </c>
      <c r="GK337">
        <f>ROUND(R337*(R12)/100,2)</f>
        <v>0</v>
      </c>
      <c r="GL337">
        <f>ROUND(IF(AND(BH337=3,BI337=3,FS337&lt;&gt;0),P337,0),2)</f>
        <v>0</v>
      </c>
      <c r="GM337">
        <f>ROUND(O337+X337+Y337+GK337,2)+GX337</f>
        <v>11597.83</v>
      </c>
      <c r="GN337">
        <f>IF(OR(BI337=0,BI337=1),ROUND(O337+X337+Y337+GK337,2),0)</f>
        <v>0</v>
      </c>
      <c r="GO337">
        <f>IF(BI337=2,ROUND(O337+X337+Y337+GK337,2),0)</f>
        <v>0</v>
      </c>
      <c r="GP337">
        <f>IF(BI337=4,ROUND(O337+X337+Y337+GK337,2)+GX337,0)</f>
        <v>11597.83</v>
      </c>
      <c r="GR337">
        <v>0</v>
      </c>
      <c r="GS337">
        <v>3</v>
      </c>
      <c r="GT337">
        <v>0</v>
      </c>
      <c r="GU337" t="s">
        <v>3</v>
      </c>
      <c r="GV337">
        <f>ROUND(GT337,2)</f>
        <v>0</v>
      </c>
      <c r="GW337">
        <v>1</v>
      </c>
      <c r="GX337">
        <f>ROUND(GV337*GW337*I337,2)</f>
        <v>0</v>
      </c>
      <c r="HA337">
        <v>0</v>
      </c>
      <c r="HB337">
        <v>0</v>
      </c>
      <c r="IK337">
        <v>0</v>
      </c>
    </row>
    <row r="338" spans="1:245" x14ac:dyDescent="0.2">
      <c r="A338">
        <v>17</v>
      </c>
      <c r="B338">
        <v>1</v>
      </c>
      <c r="C338">
        <f>ROW(SmtRes!A72)</f>
        <v>72</v>
      </c>
      <c r="D338">
        <f>ROW(EtalonRes!A68)</f>
        <v>68</v>
      </c>
      <c r="E338" t="s">
        <v>163</v>
      </c>
      <c r="F338" t="s">
        <v>42</v>
      </c>
      <c r="G338" t="s">
        <v>43</v>
      </c>
      <c r="H338" t="s">
        <v>26</v>
      </c>
      <c r="I338">
        <f>ROUND(790/100,9)</f>
        <v>7.9</v>
      </c>
      <c r="J338">
        <v>0</v>
      </c>
      <c r="O338">
        <f>ROUND(CP338,2)</f>
        <v>6851.2</v>
      </c>
      <c r="P338">
        <f>ROUND(CQ338*I338,2)</f>
        <v>2836.42</v>
      </c>
      <c r="Q338">
        <f>ROUND(CR338*I338,2)</f>
        <v>0</v>
      </c>
      <c r="R338">
        <f>ROUND(CS338*I338,2)</f>
        <v>0</v>
      </c>
      <c r="S338">
        <f>ROUND(CT338*I338,2)</f>
        <v>4014.78</v>
      </c>
      <c r="T338">
        <f>ROUND(CU338*I338,2)</f>
        <v>0</v>
      </c>
      <c r="U338">
        <f>CV338*I338</f>
        <v>25.596000000000004</v>
      </c>
      <c r="V338">
        <f>CW338*I338</f>
        <v>0</v>
      </c>
      <c r="W338">
        <f>ROUND(CX338*I338,2)</f>
        <v>0</v>
      </c>
      <c r="X338">
        <f t="shared" si="167"/>
        <v>2810.35</v>
      </c>
      <c r="Y338">
        <f t="shared" si="167"/>
        <v>401.48</v>
      </c>
      <c r="AA338">
        <v>35064013</v>
      </c>
      <c r="AB338">
        <f>ROUND((AC338+AD338+AF338),2)</f>
        <v>867.24</v>
      </c>
      <c r="AC338">
        <f>ROUND(((ES338*12)),2)</f>
        <v>359.04</v>
      </c>
      <c r="AD338">
        <f>ROUND(((((ET338*12))-((EU338*12)))+AE338),2)</f>
        <v>0</v>
      </c>
      <c r="AE338">
        <f>ROUND(((EU338*12)),2)</f>
        <v>0</v>
      </c>
      <c r="AF338">
        <f>ROUND(((EV338*12)),2)</f>
        <v>508.2</v>
      </c>
      <c r="AG338">
        <f>ROUND((AP338),2)</f>
        <v>0</v>
      </c>
      <c r="AH338">
        <f>((EW338*12))</f>
        <v>3.24</v>
      </c>
      <c r="AI338">
        <f>((EX338*12))</f>
        <v>0</v>
      </c>
      <c r="AJ338">
        <f>ROUND((AS338),2)</f>
        <v>0</v>
      </c>
      <c r="AK338">
        <v>72.27</v>
      </c>
      <c r="AL338">
        <v>29.92</v>
      </c>
      <c r="AM338">
        <v>0</v>
      </c>
      <c r="AN338">
        <v>0</v>
      </c>
      <c r="AO338">
        <v>42.35</v>
      </c>
      <c r="AP338">
        <v>0</v>
      </c>
      <c r="AQ338">
        <v>0.27</v>
      </c>
      <c r="AR338">
        <v>0</v>
      </c>
      <c r="AS338">
        <v>0</v>
      </c>
      <c r="AT338">
        <v>70</v>
      </c>
      <c r="AU338">
        <v>10</v>
      </c>
      <c r="AV338">
        <v>1</v>
      </c>
      <c r="AW338">
        <v>1</v>
      </c>
      <c r="AZ338">
        <v>1</v>
      </c>
      <c r="BA338">
        <v>1</v>
      </c>
      <c r="BB338">
        <v>1</v>
      </c>
      <c r="BC338">
        <v>1</v>
      </c>
      <c r="BD338" t="s">
        <v>3</v>
      </c>
      <c r="BE338" t="s">
        <v>3</v>
      </c>
      <c r="BF338" t="s">
        <v>3</v>
      </c>
      <c r="BG338" t="s">
        <v>3</v>
      </c>
      <c r="BH338">
        <v>0</v>
      </c>
      <c r="BI338">
        <v>4</v>
      </c>
      <c r="BJ338" t="s">
        <v>44</v>
      </c>
      <c r="BM338">
        <v>0</v>
      </c>
      <c r="BN338">
        <v>0</v>
      </c>
      <c r="BO338" t="s">
        <v>3</v>
      </c>
      <c r="BP338">
        <v>0</v>
      </c>
      <c r="BQ338">
        <v>1</v>
      </c>
      <c r="BR338">
        <v>0</v>
      </c>
      <c r="BS338">
        <v>1</v>
      </c>
      <c r="BT338">
        <v>1</v>
      </c>
      <c r="BU338">
        <v>1</v>
      </c>
      <c r="BV338">
        <v>1</v>
      </c>
      <c r="BW338">
        <v>1</v>
      </c>
      <c r="BX338">
        <v>1</v>
      </c>
      <c r="BY338" t="s">
        <v>3</v>
      </c>
      <c r="BZ338">
        <v>70</v>
      </c>
      <c r="CA338">
        <v>10</v>
      </c>
      <c r="CF338">
        <v>0</v>
      </c>
      <c r="CG338">
        <v>0</v>
      </c>
      <c r="CM338">
        <v>0</v>
      </c>
      <c r="CN338" t="s">
        <v>3</v>
      </c>
      <c r="CO338">
        <v>0</v>
      </c>
      <c r="CP338">
        <f>(P338+Q338+S338)</f>
        <v>6851.2000000000007</v>
      </c>
      <c r="CQ338">
        <f>(AC338*BC338*AW338)</f>
        <v>359.04</v>
      </c>
      <c r="CR338">
        <f>(((((ET338*12))*BB338-((EU338*12))*BS338)+AE338*BS338)*AV338)</f>
        <v>0</v>
      </c>
      <c r="CS338">
        <f>(AE338*BS338*AV338)</f>
        <v>0</v>
      </c>
      <c r="CT338">
        <f>(AF338*BA338*AV338)</f>
        <v>508.2</v>
      </c>
      <c r="CU338">
        <f>AG338</f>
        <v>0</v>
      </c>
      <c r="CV338">
        <f>(AH338*AV338)</f>
        <v>3.24</v>
      </c>
      <c r="CW338">
        <f t="shared" si="168"/>
        <v>0</v>
      </c>
      <c r="CX338">
        <f t="shared" si="168"/>
        <v>0</v>
      </c>
      <c r="CY338">
        <f>((S338*BZ338)/100)</f>
        <v>2810.3460000000005</v>
      </c>
      <c r="CZ338">
        <f>((S338*CA338)/100)</f>
        <v>401.47800000000001</v>
      </c>
      <c r="DC338" t="s">
        <v>3</v>
      </c>
      <c r="DD338" t="s">
        <v>164</v>
      </c>
      <c r="DE338" t="s">
        <v>164</v>
      </c>
      <c r="DF338" t="s">
        <v>164</v>
      </c>
      <c r="DG338" t="s">
        <v>164</v>
      </c>
      <c r="DH338" t="s">
        <v>3</v>
      </c>
      <c r="DI338" t="s">
        <v>164</v>
      </c>
      <c r="DJ338" t="s">
        <v>164</v>
      </c>
      <c r="DK338" t="s">
        <v>3</v>
      </c>
      <c r="DL338" t="s">
        <v>3</v>
      </c>
      <c r="DM338" t="s">
        <v>3</v>
      </c>
      <c r="DN338">
        <v>0</v>
      </c>
      <c r="DO338">
        <v>0</v>
      </c>
      <c r="DP338">
        <v>1</v>
      </c>
      <c r="DQ338">
        <v>1</v>
      </c>
      <c r="DU338">
        <v>1005</v>
      </c>
      <c r="DV338" t="s">
        <v>26</v>
      </c>
      <c r="DW338" t="s">
        <v>26</v>
      </c>
      <c r="DX338">
        <v>100</v>
      </c>
      <c r="EE338">
        <v>33645457</v>
      </c>
      <c r="EF338">
        <v>1</v>
      </c>
      <c r="EG338" t="s">
        <v>20</v>
      </c>
      <c r="EH338">
        <v>0</v>
      </c>
      <c r="EI338" t="s">
        <v>3</v>
      </c>
      <c r="EJ338">
        <v>4</v>
      </c>
      <c r="EK338">
        <v>0</v>
      </c>
      <c r="EL338" t="s">
        <v>21</v>
      </c>
      <c r="EM338" t="s">
        <v>22</v>
      </c>
      <c r="EO338" t="s">
        <v>3</v>
      </c>
      <c r="EQ338">
        <v>0</v>
      </c>
      <c r="ER338">
        <v>72.27</v>
      </c>
      <c r="ES338">
        <v>29.92</v>
      </c>
      <c r="ET338">
        <v>0</v>
      </c>
      <c r="EU338">
        <v>0</v>
      </c>
      <c r="EV338">
        <v>42.35</v>
      </c>
      <c r="EW338">
        <v>0.27</v>
      </c>
      <c r="EX338">
        <v>0</v>
      </c>
      <c r="EY338">
        <v>0</v>
      </c>
      <c r="FQ338">
        <v>0</v>
      </c>
      <c r="FR338">
        <f>ROUND(IF(AND(BH338=3,BI338=3),P338,0),2)</f>
        <v>0</v>
      </c>
      <c r="FS338">
        <v>0</v>
      </c>
      <c r="FX338">
        <v>70</v>
      </c>
      <c r="FY338">
        <v>10</v>
      </c>
      <c r="GA338" t="s">
        <v>3</v>
      </c>
      <c r="GD338">
        <v>0</v>
      </c>
      <c r="GF338">
        <v>1345771478</v>
      </c>
      <c r="GG338">
        <v>2</v>
      </c>
      <c r="GH338">
        <v>1</v>
      </c>
      <c r="GI338">
        <v>-2</v>
      </c>
      <c r="GJ338">
        <v>0</v>
      </c>
      <c r="GK338">
        <f>ROUND(R338*(R12)/100,2)</f>
        <v>0</v>
      </c>
      <c r="GL338">
        <f>ROUND(IF(AND(BH338=3,BI338=3,FS338&lt;&gt;0),P338,0),2)</f>
        <v>0</v>
      </c>
      <c r="GM338">
        <f>ROUND(O338+X338+Y338+GK338,2)+GX338</f>
        <v>10063.030000000001</v>
      </c>
      <c r="GN338">
        <f>IF(OR(BI338=0,BI338=1),ROUND(O338+X338+Y338+GK338,2),0)</f>
        <v>0</v>
      </c>
      <c r="GO338">
        <f>IF(BI338=2,ROUND(O338+X338+Y338+GK338,2),0)</f>
        <v>0</v>
      </c>
      <c r="GP338">
        <f>IF(BI338=4,ROUND(O338+X338+Y338+GK338,2)+GX338,0)</f>
        <v>10063.030000000001</v>
      </c>
      <c r="GR338">
        <v>0</v>
      </c>
      <c r="GS338">
        <v>3</v>
      </c>
      <c r="GT338">
        <v>0</v>
      </c>
      <c r="GU338" t="s">
        <v>3</v>
      </c>
      <c r="GV338">
        <f>ROUND(GT338,2)</f>
        <v>0</v>
      </c>
      <c r="GW338">
        <v>1</v>
      </c>
      <c r="GX338">
        <f>ROUND(GV338*GW338*I338,2)</f>
        <v>0</v>
      </c>
      <c r="HA338">
        <v>0</v>
      </c>
      <c r="HB338">
        <v>0</v>
      </c>
      <c r="IK338">
        <v>0</v>
      </c>
    </row>
    <row r="339" spans="1:245" x14ac:dyDescent="0.2">
      <c r="A339">
        <v>18</v>
      </c>
      <c r="B339">
        <v>1</v>
      </c>
      <c r="C339">
        <v>71</v>
      </c>
      <c r="E339" t="s">
        <v>165</v>
      </c>
      <c r="F339" t="s">
        <v>47</v>
      </c>
      <c r="G339" t="s">
        <v>48</v>
      </c>
      <c r="H339" t="s">
        <v>49</v>
      </c>
      <c r="I339">
        <f>I338*J339</f>
        <v>-758.4</v>
      </c>
      <c r="J339">
        <v>-95.999999999999986</v>
      </c>
      <c r="O339">
        <f>ROUND(CP339,2)</f>
        <v>-2836.42</v>
      </c>
      <c r="P339">
        <f>ROUND(CQ339*I339,2)</f>
        <v>-2836.42</v>
      </c>
      <c r="Q339">
        <f>ROUND(CR339*I339,2)</f>
        <v>0</v>
      </c>
      <c r="R339">
        <f>ROUND(CS339*I339,2)</f>
        <v>0</v>
      </c>
      <c r="S339">
        <f>ROUND(CT339*I339,2)</f>
        <v>0</v>
      </c>
      <c r="T339">
        <f>ROUND(CU339*I339,2)</f>
        <v>0</v>
      </c>
      <c r="U339">
        <f>CV339*I339</f>
        <v>0</v>
      </c>
      <c r="V339">
        <f>CW339*I339</f>
        <v>0</v>
      </c>
      <c r="W339">
        <f>ROUND(CX339*I339,2)</f>
        <v>0</v>
      </c>
      <c r="X339">
        <f t="shared" si="167"/>
        <v>0</v>
      </c>
      <c r="Y339">
        <f t="shared" si="167"/>
        <v>0</v>
      </c>
      <c r="AA339">
        <v>35064013</v>
      </c>
      <c r="AB339">
        <f>ROUND((AC339+AD339+AF339),2)</f>
        <v>3.74</v>
      </c>
      <c r="AC339">
        <f>ROUND((ES339),2)</f>
        <v>3.74</v>
      </c>
      <c r="AD339">
        <f>ROUND((((ET339)-(EU339))+AE339),2)</f>
        <v>0</v>
      </c>
      <c r="AE339">
        <f>ROUND((EU339),2)</f>
        <v>0</v>
      </c>
      <c r="AF339">
        <f>ROUND((EV339),2)</f>
        <v>0</v>
      </c>
      <c r="AG339">
        <f>ROUND((AP339),2)</f>
        <v>0</v>
      </c>
      <c r="AH339">
        <f>(EW339)</f>
        <v>0</v>
      </c>
      <c r="AI339">
        <f>(EX339)</f>
        <v>0</v>
      </c>
      <c r="AJ339">
        <f>ROUND((AS339),2)</f>
        <v>0</v>
      </c>
      <c r="AK339">
        <v>3.74</v>
      </c>
      <c r="AL339">
        <v>3.74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70</v>
      </c>
      <c r="AU339">
        <v>10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3</v>
      </c>
      <c r="BI339">
        <v>4</v>
      </c>
      <c r="BJ339" t="s">
        <v>50</v>
      </c>
      <c r="BM339">
        <v>0</v>
      </c>
      <c r="BN339">
        <v>0</v>
      </c>
      <c r="BO339" t="s">
        <v>3</v>
      </c>
      <c r="BP339">
        <v>0</v>
      </c>
      <c r="BQ339">
        <v>1</v>
      </c>
      <c r="BR339">
        <v>1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70</v>
      </c>
      <c r="CA339">
        <v>10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>(P339+Q339+S339)</f>
        <v>-2836.42</v>
      </c>
      <c r="CQ339">
        <f>(AC339*BC339*AW339)</f>
        <v>3.74</v>
      </c>
      <c r="CR339">
        <f>((((ET339)*BB339-(EU339)*BS339)+AE339*BS339)*AV339)</f>
        <v>0</v>
      </c>
      <c r="CS339">
        <f>(AE339*BS339*AV339)</f>
        <v>0</v>
      </c>
      <c r="CT339">
        <f>(AF339*BA339*AV339)</f>
        <v>0</v>
      </c>
      <c r="CU339">
        <f>AG339</f>
        <v>0</v>
      </c>
      <c r="CV339">
        <f>(AH339*AV339)</f>
        <v>0</v>
      </c>
      <c r="CW339">
        <f t="shared" si="168"/>
        <v>0</v>
      </c>
      <c r="CX339">
        <f t="shared" si="168"/>
        <v>0</v>
      </c>
      <c r="CY339">
        <f>((S339*BZ339)/100)</f>
        <v>0</v>
      </c>
      <c r="CZ339">
        <f>((S339*CA339)/100)</f>
        <v>0</v>
      </c>
      <c r="DC339" t="s">
        <v>3</v>
      </c>
      <c r="DD339" t="s">
        <v>3</v>
      </c>
      <c r="DE339" t="s">
        <v>3</v>
      </c>
      <c r="DF339" t="s">
        <v>3</v>
      </c>
      <c r="DG339" t="s">
        <v>3</v>
      </c>
      <c r="DH339" t="s">
        <v>3</v>
      </c>
      <c r="DI339" t="s">
        <v>3</v>
      </c>
      <c r="DJ339" t="s">
        <v>3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1009</v>
      </c>
      <c r="DV339" t="s">
        <v>49</v>
      </c>
      <c r="DW339" t="s">
        <v>49</v>
      </c>
      <c r="DX339">
        <v>1</v>
      </c>
      <c r="EE339">
        <v>33645457</v>
      </c>
      <c r="EF339">
        <v>1</v>
      </c>
      <c r="EG339" t="s">
        <v>20</v>
      </c>
      <c r="EH339">
        <v>0</v>
      </c>
      <c r="EI339" t="s">
        <v>3</v>
      </c>
      <c r="EJ339">
        <v>4</v>
      </c>
      <c r="EK339">
        <v>0</v>
      </c>
      <c r="EL339" t="s">
        <v>21</v>
      </c>
      <c r="EM339" t="s">
        <v>22</v>
      </c>
      <c r="EO339" t="s">
        <v>3</v>
      </c>
      <c r="EQ339">
        <v>32768</v>
      </c>
      <c r="ER339">
        <v>3.74</v>
      </c>
      <c r="ES339">
        <v>3.74</v>
      </c>
      <c r="ET339">
        <v>0</v>
      </c>
      <c r="EU339">
        <v>0</v>
      </c>
      <c r="EV339">
        <v>0</v>
      </c>
      <c r="EW339">
        <v>0</v>
      </c>
      <c r="EX339">
        <v>0</v>
      </c>
      <c r="FQ339">
        <v>0</v>
      </c>
      <c r="FR339">
        <f>ROUND(IF(AND(BH339=3,BI339=3),P339,0),2)</f>
        <v>0</v>
      </c>
      <c r="FS339">
        <v>0</v>
      </c>
      <c r="FX339">
        <v>70</v>
      </c>
      <c r="FY339">
        <v>10</v>
      </c>
      <c r="GA339" t="s">
        <v>3</v>
      </c>
      <c r="GD339">
        <v>0</v>
      </c>
      <c r="GF339">
        <v>-1979446105</v>
      </c>
      <c r="GG339">
        <v>2</v>
      </c>
      <c r="GH339">
        <v>1</v>
      </c>
      <c r="GI339">
        <v>-2</v>
      </c>
      <c r="GJ339">
        <v>0</v>
      </c>
      <c r="GK339">
        <f>ROUND(R339*(R12)/100,2)</f>
        <v>0</v>
      </c>
      <c r="GL339">
        <f>ROUND(IF(AND(BH339=3,BI339=3,FS339&lt;&gt;0),P339,0),2)</f>
        <v>0</v>
      </c>
      <c r="GM339">
        <f>ROUND(O339+X339+Y339+GK339,2)+GX339</f>
        <v>-2836.42</v>
      </c>
      <c r="GN339">
        <f>IF(OR(BI339=0,BI339=1),ROUND(O339+X339+Y339+GK339,2),0)</f>
        <v>0</v>
      </c>
      <c r="GO339">
        <f>IF(BI339=2,ROUND(O339+X339+Y339+GK339,2),0)</f>
        <v>0</v>
      </c>
      <c r="GP339">
        <f>IF(BI339=4,ROUND(O339+X339+Y339+GK339,2)+GX339,0)</f>
        <v>-2836.42</v>
      </c>
      <c r="GR339">
        <v>0</v>
      </c>
      <c r="GS339">
        <v>3</v>
      </c>
      <c r="GT339">
        <v>0</v>
      </c>
      <c r="GU339" t="s">
        <v>3</v>
      </c>
      <c r="GV339">
        <f>ROUND(GT339,2)</f>
        <v>0</v>
      </c>
      <c r="GW339">
        <v>1</v>
      </c>
      <c r="GX339">
        <f>ROUND(GV339*GW339*I339,2)</f>
        <v>0</v>
      </c>
      <c r="HA339">
        <v>0</v>
      </c>
      <c r="HB339">
        <v>0</v>
      </c>
      <c r="IK339">
        <v>0</v>
      </c>
    </row>
    <row r="340" spans="1:245" x14ac:dyDescent="0.2">
      <c r="A340">
        <v>18</v>
      </c>
      <c r="B340">
        <v>1</v>
      </c>
      <c r="C340">
        <v>72</v>
      </c>
      <c r="E340" t="s">
        <v>166</v>
      </c>
      <c r="F340" t="s">
        <v>52</v>
      </c>
      <c r="G340" t="s">
        <v>53</v>
      </c>
      <c r="H340" t="s">
        <v>49</v>
      </c>
      <c r="I340">
        <f>I338*J340</f>
        <v>474</v>
      </c>
      <c r="J340">
        <v>60</v>
      </c>
      <c r="O340">
        <f>ROUND(CP340,2)</f>
        <v>1564.2</v>
      </c>
      <c r="P340">
        <f>ROUND(CQ340*I340,2)</f>
        <v>1564.2</v>
      </c>
      <c r="Q340">
        <f>ROUND(CR340*I340,2)</f>
        <v>0</v>
      </c>
      <c r="R340">
        <f>ROUND(CS340*I340,2)</f>
        <v>0</v>
      </c>
      <c r="S340">
        <f>ROUND(CT340*I340,2)</f>
        <v>0</v>
      </c>
      <c r="T340">
        <f>ROUND(CU340*I340,2)</f>
        <v>0</v>
      </c>
      <c r="U340">
        <f>CV340*I340</f>
        <v>0</v>
      </c>
      <c r="V340">
        <f>CW340*I340</f>
        <v>0</v>
      </c>
      <c r="W340">
        <f>ROUND(CX340*I340,2)</f>
        <v>0</v>
      </c>
      <c r="X340">
        <f t="shared" si="167"/>
        <v>0</v>
      </c>
      <c r="Y340">
        <f t="shared" si="167"/>
        <v>0</v>
      </c>
      <c r="AA340">
        <v>35064013</v>
      </c>
      <c r="AB340">
        <f>ROUND((AC340+AD340+AF340),2)</f>
        <v>3.3</v>
      </c>
      <c r="AC340">
        <f>ROUND((ES340),2)</f>
        <v>3.3</v>
      </c>
      <c r="AD340">
        <f>ROUND((((ET340)-(EU340))+AE340),2)</f>
        <v>0</v>
      </c>
      <c r="AE340">
        <f>ROUND((EU340),2)</f>
        <v>0</v>
      </c>
      <c r="AF340">
        <f>ROUND((EV340),2)</f>
        <v>0</v>
      </c>
      <c r="AG340">
        <f>ROUND((AP340),2)</f>
        <v>0</v>
      </c>
      <c r="AH340">
        <f>(EW340)</f>
        <v>0</v>
      </c>
      <c r="AI340">
        <f>(EX340)</f>
        <v>0</v>
      </c>
      <c r="AJ340">
        <f>ROUND((AS340),2)</f>
        <v>0</v>
      </c>
      <c r="AK340">
        <v>3.3</v>
      </c>
      <c r="AL340">
        <v>3.3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70</v>
      </c>
      <c r="AU340">
        <v>10</v>
      </c>
      <c r="AV340">
        <v>1</v>
      </c>
      <c r="AW340">
        <v>1</v>
      </c>
      <c r="AZ340">
        <v>1</v>
      </c>
      <c r="BA340">
        <v>1</v>
      </c>
      <c r="BB340">
        <v>1</v>
      </c>
      <c r="BC340">
        <v>1</v>
      </c>
      <c r="BD340" t="s">
        <v>3</v>
      </c>
      <c r="BE340" t="s">
        <v>3</v>
      </c>
      <c r="BF340" t="s">
        <v>3</v>
      </c>
      <c r="BG340" t="s">
        <v>3</v>
      </c>
      <c r="BH340">
        <v>3</v>
      </c>
      <c r="BI340">
        <v>4</v>
      </c>
      <c r="BJ340" t="s">
        <v>54</v>
      </c>
      <c r="BM340">
        <v>0</v>
      </c>
      <c r="BN340">
        <v>0</v>
      </c>
      <c r="BO340" t="s">
        <v>3</v>
      </c>
      <c r="BP340">
        <v>0</v>
      </c>
      <c r="BQ340">
        <v>1</v>
      </c>
      <c r="BR340">
        <v>0</v>
      </c>
      <c r="BS340">
        <v>1</v>
      </c>
      <c r="BT340">
        <v>1</v>
      </c>
      <c r="BU340">
        <v>1</v>
      </c>
      <c r="BV340">
        <v>1</v>
      </c>
      <c r="BW340">
        <v>1</v>
      </c>
      <c r="BX340">
        <v>1</v>
      </c>
      <c r="BY340" t="s">
        <v>3</v>
      </c>
      <c r="BZ340">
        <v>70</v>
      </c>
      <c r="CA340">
        <v>10</v>
      </c>
      <c r="CF340">
        <v>0</v>
      </c>
      <c r="CG340">
        <v>0</v>
      </c>
      <c r="CM340">
        <v>0</v>
      </c>
      <c r="CN340" t="s">
        <v>3</v>
      </c>
      <c r="CO340">
        <v>0</v>
      </c>
      <c r="CP340">
        <f>(P340+Q340+S340)</f>
        <v>1564.2</v>
      </c>
      <c r="CQ340">
        <f>(AC340*BC340*AW340)</f>
        <v>3.3</v>
      </c>
      <c r="CR340">
        <f>((((ET340)*BB340-(EU340)*BS340)+AE340*BS340)*AV340)</f>
        <v>0</v>
      </c>
      <c r="CS340">
        <f>(AE340*BS340*AV340)</f>
        <v>0</v>
      </c>
      <c r="CT340">
        <f>(AF340*BA340*AV340)</f>
        <v>0</v>
      </c>
      <c r="CU340">
        <f>AG340</f>
        <v>0</v>
      </c>
      <c r="CV340">
        <f>(AH340*AV340)</f>
        <v>0</v>
      </c>
      <c r="CW340">
        <f t="shared" si="168"/>
        <v>0</v>
      </c>
      <c r="CX340">
        <f t="shared" si="168"/>
        <v>0</v>
      </c>
      <c r="CY340">
        <f>((S340*BZ340)/100)</f>
        <v>0</v>
      </c>
      <c r="CZ340">
        <f>((S340*CA340)/100)</f>
        <v>0</v>
      </c>
      <c r="DC340" t="s">
        <v>3</v>
      </c>
      <c r="DD340" t="s">
        <v>3</v>
      </c>
      <c r="DE340" t="s">
        <v>3</v>
      </c>
      <c r="DF340" t="s">
        <v>3</v>
      </c>
      <c r="DG340" t="s">
        <v>3</v>
      </c>
      <c r="DH340" t="s">
        <v>3</v>
      </c>
      <c r="DI340" t="s">
        <v>3</v>
      </c>
      <c r="DJ340" t="s">
        <v>3</v>
      </c>
      <c r="DK340" t="s">
        <v>3</v>
      </c>
      <c r="DL340" t="s">
        <v>3</v>
      </c>
      <c r="DM340" t="s">
        <v>3</v>
      </c>
      <c r="DN340">
        <v>0</v>
      </c>
      <c r="DO340">
        <v>0</v>
      </c>
      <c r="DP340">
        <v>1</v>
      </c>
      <c r="DQ340">
        <v>1</v>
      </c>
      <c r="DU340">
        <v>1009</v>
      </c>
      <c r="DV340" t="s">
        <v>49</v>
      </c>
      <c r="DW340" t="s">
        <v>49</v>
      </c>
      <c r="DX340">
        <v>1</v>
      </c>
      <c r="EE340">
        <v>33645457</v>
      </c>
      <c r="EF340">
        <v>1</v>
      </c>
      <c r="EG340" t="s">
        <v>20</v>
      </c>
      <c r="EH340">
        <v>0</v>
      </c>
      <c r="EI340" t="s">
        <v>3</v>
      </c>
      <c r="EJ340">
        <v>4</v>
      </c>
      <c r="EK340">
        <v>0</v>
      </c>
      <c r="EL340" t="s">
        <v>21</v>
      </c>
      <c r="EM340" t="s">
        <v>22</v>
      </c>
      <c r="EO340" t="s">
        <v>3</v>
      </c>
      <c r="EQ340">
        <v>0</v>
      </c>
      <c r="ER340">
        <v>3.3</v>
      </c>
      <c r="ES340">
        <v>3.3</v>
      </c>
      <c r="ET340">
        <v>0</v>
      </c>
      <c r="EU340">
        <v>0</v>
      </c>
      <c r="EV340">
        <v>0</v>
      </c>
      <c r="EW340">
        <v>0</v>
      </c>
      <c r="EX340">
        <v>0</v>
      </c>
      <c r="FQ340">
        <v>0</v>
      </c>
      <c r="FR340">
        <f>ROUND(IF(AND(BH340=3,BI340=3),P340,0),2)</f>
        <v>0</v>
      </c>
      <c r="FS340">
        <v>0</v>
      </c>
      <c r="FX340">
        <v>70</v>
      </c>
      <c r="FY340">
        <v>10</v>
      </c>
      <c r="GA340" t="s">
        <v>3</v>
      </c>
      <c r="GD340">
        <v>0</v>
      </c>
      <c r="GF340">
        <v>-21584326</v>
      </c>
      <c r="GG340">
        <v>2</v>
      </c>
      <c r="GH340">
        <v>1</v>
      </c>
      <c r="GI340">
        <v>-2</v>
      </c>
      <c r="GJ340">
        <v>0</v>
      </c>
      <c r="GK340">
        <f>ROUND(R340*(R12)/100,2)</f>
        <v>0</v>
      </c>
      <c r="GL340">
        <f>ROUND(IF(AND(BH340=3,BI340=3,FS340&lt;&gt;0),P340,0),2)</f>
        <v>0</v>
      </c>
      <c r="GM340">
        <f>ROUND(O340+X340+Y340+GK340,2)+GX340</f>
        <v>1564.2</v>
      </c>
      <c r="GN340">
        <f>IF(OR(BI340=0,BI340=1),ROUND(O340+X340+Y340+GK340,2),0)</f>
        <v>0</v>
      </c>
      <c r="GO340">
        <f>IF(BI340=2,ROUND(O340+X340+Y340+GK340,2),0)</f>
        <v>0</v>
      </c>
      <c r="GP340">
        <f>IF(BI340=4,ROUND(O340+X340+Y340+GK340,2)+GX340,0)</f>
        <v>1564.2</v>
      </c>
      <c r="GR340">
        <v>0</v>
      </c>
      <c r="GS340">
        <v>3</v>
      </c>
      <c r="GT340">
        <v>0</v>
      </c>
      <c r="GU340" t="s">
        <v>3</v>
      </c>
      <c r="GV340">
        <f>ROUND(GT340,2)</f>
        <v>0</v>
      </c>
      <c r="GW340">
        <v>1</v>
      </c>
      <c r="GX340">
        <f>ROUND(GV340*GW340*I340,2)</f>
        <v>0</v>
      </c>
      <c r="HA340">
        <v>0</v>
      </c>
      <c r="HB340">
        <v>0</v>
      </c>
      <c r="IK340">
        <v>0</v>
      </c>
    </row>
    <row r="342" spans="1:245" x14ac:dyDescent="0.2">
      <c r="A342" s="2">
        <v>51</v>
      </c>
      <c r="B342" s="2">
        <f>B333</f>
        <v>1</v>
      </c>
      <c r="C342" s="2">
        <f>A333</f>
        <v>4</v>
      </c>
      <c r="D342" s="2">
        <f>ROW(A333)</f>
        <v>333</v>
      </c>
      <c r="E342" s="2"/>
      <c r="F342" s="2" t="str">
        <f>IF(F333&lt;&gt;"",F333,"")</f>
        <v>Новый раздел</v>
      </c>
      <c r="G342" s="2" t="str">
        <f>IF(G333&lt;&gt;"",G333,"")</f>
        <v>Декабрь</v>
      </c>
      <c r="H342" s="2">
        <v>0</v>
      </c>
      <c r="I342" s="2"/>
      <c r="J342" s="2"/>
      <c r="K342" s="2"/>
      <c r="L342" s="2"/>
      <c r="M342" s="2"/>
      <c r="N342" s="2"/>
      <c r="O342" s="2">
        <f t="shared" ref="O342:T342" si="169">ROUND(AB342,2)</f>
        <v>12022.22</v>
      </c>
      <c r="P342" s="2">
        <f t="shared" si="169"/>
        <v>1564.2</v>
      </c>
      <c r="Q342" s="2">
        <f t="shared" si="169"/>
        <v>0</v>
      </c>
      <c r="R342" s="2">
        <f t="shared" si="169"/>
        <v>0</v>
      </c>
      <c r="S342" s="2">
        <f t="shared" si="169"/>
        <v>10458.02</v>
      </c>
      <c r="T342" s="2">
        <f t="shared" si="169"/>
        <v>0</v>
      </c>
      <c r="U342" s="2">
        <f>AH342</f>
        <v>66.676000000000016</v>
      </c>
      <c r="V342" s="2">
        <f>AI342</f>
        <v>0</v>
      </c>
      <c r="W342" s="2">
        <f>ROUND(AJ342,2)</f>
        <v>0</v>
      </c>
      <c r="X342" s="2">
        <f>ROUND(AK342,2)</f>
        <v>7320.62</v>
      </c>
      <c r="Y342" s="2">
        <f>ROUND(AL342,2)</f>
        <v>1045.8</v>
      </c>
      <c r="Z342" s="2"/>
      <c r="AA342" s="2"/>
      <c r="AB342" s="2">
        <f>ROUND(SUMIF(AA337:AA340,"=35064013",O337:O340),2)</f>
        <v>12022.22</v>
      </c>
      <c r="AC342" s="2">
        <f>ROUND(SUMIF(AA337:AA340,"=35064013",P337:P340),2)</f>
        <v>1564.2</v>
      </c>
      <c r="AD342" s="2">
        <f>ROUND(SUMIF(AA337:AA340,"=35064013",Q337:Q340),2)</f>
        <v>0</v>
      </c>
      <c r="AE342" s="2">
        <f>ROUND(SUMIF(AA337:AA340,"=35064013",R337:R340),2)</f>
        <v>0</v>
      </c>
      <c r="AF342" s="2">
        <f>ROUND(SUMIF(AA337:AA340,"=35064013",S337:S340),2)</f>
        <v>10458.02</v>
      </c>
      <c r="AG342" s="2">
        <f>ROUND(SUMIF(AA337:AA340,"=35064013",T337:T340),2)</f>
        <v>0</v>
      </c>
      <c r="AH342" s="2">
        <f>SUMIF(AA337:AA340,"=35064013",U337:U340)</f>
        <v>66.676000000000016</v>
      </c>
      <c r="AI342" s="2">
        <f>SUMIF(AA337:AA340,"=35064013",V337:V340)</f>
        <v>0</v>
      </c>
      <c r="AJ342" s="2">
        <f>ROUND(SUMIF(AA337:AA340,"=35064013",W337:W340),2)</f>
        <v>0</v>
      </c>
      <c r="AK342" s="2">
        <f>ROUND(SUMIF(AA337:AA340,"=35064013",X337:X340),2)</f>
        <v>7320.62</v>
      </c>
      <c r="AL342" s="2">
        <f>ROUND(SUMIF(AA337:AA340,"=35064013",Y337:Y340),2)</f>
        <v>1045.8</v>
      </c>
      <c r="AM342" s="2"/>
      <c r="AN342" s="2"/>
      <c r="AO342" s="2">
        <f t="shared" ref="AO342:BC342" si="170">ROUND(BX342,2)</f>
        <v>0</v>
      </c>
      <c r="AP342" s="2">
        <f t="shared" si="170"/>
        <v>0</v>
      </c>
      <c r="AQ342" s="2">
        <f t="shared" si="170"/>
        <v>0</v>
      </c>
      <c r="AR342" s="2">
        <f t="shared" si="170"/>
        <v>20388.64</v>
      </c>
      <c r="AS342" s="2">
        <f t="shared" si="170"/>
        <v>0</v>
      </c>
      <c r="AT342" s="2">
        <f t="shared" si="170"/>
        <v>0</v>
      </c>
      <c r="AU342" s="2">
        <f t="shared" si="170"/>
        <v>20388.64</v>
      </c>
      <c r="AV342" s="2">
        <f t="shared" si="170"/>
        <v>1564.2</v>
      </c>
      <c r="AW342" s="2">
        <f t="shared" si="170"/>
        <v>1564.2</v>
      </c>
      <c r="AX342" s="2">
        <f t="shared" si="170"/>
        <v>0</v>
      </c>
      <c r="AY342" s="2">
        <f t="shared" si="170"/>
        <v>1564.2</v>
      </c>
      <c r="AZ342" s="2">
        <f t="shared" si="170"/>
        <v>0</v>
      </c>
      <c r="BA342" s="2">
        <f t="shared" si="170"/>
        <v>0</v>
      </c>
      <c r="BB342" s="2">
        <f t="shared" si="170"/>
        <v>0</v>
      </c>
      <c r="BC342" s="2">
        <f t="shared" si="170"/>
        <v>0</v>
      </c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>
        <f>ROUND(SUMIF(AA337:AA340,"=35064013",FQ337:FQ340),2)</f>
        <v>0</v>
      </c>
      <c r="BY342" s="2">
        <f>ROUND(SUMIF(AA337:AA340,"=35064013",FR337:FR340),2)</f>
        <v>0</v>
      </c>
      <c r="BZ342" s="2">
        <f>ROUND(SUMIF(AA337:AA340,"=35064013",GL337:GL340),2)</f>
        <v>0</v>
      </c>
      <c r="CA342" s="2">
        <f>ROUND(SUMIF(AA337:AA340,"=35064013",GM337:GM340),2)</f>
        <v>20388.64</v>
      </c>
      <c r="CB342" s="2">
        <f>ROUND(SUMIF(AA337:AA340,"=35064013",GN337:GN340),2)</f>
        <v>0</v>
      </c>
      <c r="CC342" s="2">
        <f>ROUND(SUMIF(AA337:AA340,"=35064013",GO337:GO340),2)</f>
        <v>0</v>
      </c>
      <c r="CD342" s="2">
        <f>ROUND(SUMIF(AA337:AA340,"=35064013",GP337:GP340),2)</f>
        <v>20388.64</v>
      </c>
      <c r="CE342" s="2">
        <f>AC342-BX342</f>
        <v>1564.2</v>
      </c>
      <c r="CF342" s="2">
        <f>AC342-BY342</f>
        <v>1564.2</v>
      </c>
      <c r="CG342" s="2">
        <f>BX342-BZ342</f>
        <v>0</v>
      </c>
      <c r="CH342" s="2">
        <f>AC342-BX342-BY342+BZ342</f>
        <v>1564.2</v>
      </c>
      <c r="CI342" s="2">
        <f>BY342-BZ342</f>
        <v>0</v>
      </c>
      <c r="CJ342" s="2">
        <f>ROUND(SUMIF(AA337:AA340,"=35064013",GX337:GX340),2)</f>
        <v>0</v>
      </c>
      <c r="CK342" s="2">
        <f>ROUND(SUMIF(AA337:AA340,"=35064013",GY337:GY340),2)</f>
        <v>0</v>
      </c>
      <c r="CL342" s="2">
        <f>ROUND(SUMIF(AA337:AA340,"=35064013",GZ337:GZ340),2)</f>
        <v>0</v>
      </c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3"/>
      <c r="DH342" s="3"/>
      <c r="DI342" s="3"/>
      <c r="DJ342" s="3"/>
      <c r="DK342" s="3"/>
      <c r="DL342" s="3"/>
      <c r="DM342" s="3"/>
      <c r="DN342" s="3"/>
      <c r="DO342" s="3"/>
      <c r="DP342" s="3"/>
      <c r="DQ342" s="3"/>
      <c r="DR342" s="3"/>
      <c r="DS342" s="3"/>
      <c r="DT342" s="3"/>
      <c r="DU342" s="3"/>
      <c r="DV342" s="3"/>
      <c r="DW342" s="3"/>
      <c r="DX342" s="3"/>
      <c r="DY342" s="3"/>
      <c r="DZ342" s="3"/>
      <c r="EA342" s="3"/>
      <c r="EB342" s="3"/>
      <c r="EC342" s="3"/>
      <c r="ED342" s="3"/>
      <c r="EE342" s="3"/>
      <c r="EF342" s="3"/>
      <c r="EG342" s="3"/>
      <c r="EH342" s="3"/>
      <c r="EI342" s="3"/>
      <c r="EJ342" s="3"/>
      <c r="EK342" s="3"/>
      <c r="EL342" s="3"/>
      <c r="EM342" s="3"/>
      <c r="EN342" s="3"/>
      <c r="EO342" s="3"/>
      <c r="EP342" s="3"/>
      <c r="EQ342" s="3"/>
      <c r="ER342" s="3"/>
      <c r="ES342" s="3"/>
      <c r="ET342" s="3"/>
      <c r="EU342" s="3"/>
      <c r="EV342" s="3"/>
      <c r="EW342" s="3"/>
      <c r="EX342" s="3"/>
      <c r="EY342" s="3"/>
      <c r="EZ342" s="3"/>
      <c r="FA342" s="3"/>
      <c r="FB342" s="3"/>
      <c r="FC342" s="3"/>
      <c r="FD342" s="3"/>
      <c r="FE342" s="3"/>
      <c r="FF342" s="3"/>
      <c r="FG342" s="3"/>
      <c r="FH342" s="3"/>
      <c r="FI342" s="3"/>
      <c r="FJ342" s="3"/>
      <c r="FK342" s="3"/>
      <c r="FL342" s="3"/>
      <c r="FM342" s="3"/>
      <c r="FN342" s="3"/>
      <c r="FO342" s="3"/>
      <c r="FP342" s="3"/>
      <c r="FQ342" s="3"/>
      <c r="FR342" s="3"/>
      <c r="FS342" s="3"/>
      <c r="FT342" s="3"/>
      <c r="FU342" s="3"/>
      <c r="FV342" s="3"/>
      <c r="FW342" s="3"/>
      <c r="FX342" s="3"/>
      <c r="FY342" s="3"/>
      <c r="FZ342" s="3"/>
      <c r="GA342" s="3"/>
      <c r="GB342" s="3"/>
      <c r="GC342" s="3"/>
      <c r="GD342" s="3"/>
      <c r="GE342" s="3"/>
      <c r="GF342" s="3"/>
      <c r="GG342" s="3"/>
      <c r="GH342" s="3"/>
      <c r="GI342" s="3"/>
      <c r="GJ342" s="3"/>
      <c r="GK342" s="3"/>
      <c r="GL342" s="3"/>
      <c r="GM342" s="3"/>
      <c r="GN342" s="3"/>
      <c r="GO342" s="3"/>
      <c r="GP342" s="3"/>
      <c r="GQ342" s="3"/>
      <c r="GR342" s="3"/>
      <c r="GS342" s="3"/>
      <c r="GT342" s="3"/>
      <c r="GU342" s="3"/>
      <c r="GV342" s="3"/>
      <c r="GW342" s="3"/>
      <c r="GX342" s="3">
        <v>0</v>
      </c>
    </row>
    <row r="344" spans="1:245" x14ac:dyDescent="0.2">
      <c r="A344" s="4">
        <v>50</v>
      </c>
      <c r="B344" s="4">
        <v>0</v>
      </c>
      <c r="C344" s="4">
        <v>0</v>
      </c>
      <c r="D344" s="4">
        <v>1</v>
      </c>
      <c r="E344" s="4">
        <v>201</v>
      </c>
      <c r="F344" s="4">
        <f>ROUND(Source!O342,O344)</f>
        <v>12022.22</v>
      </c>
      <c r="G344" s="4" t="s">
        <v>55</v>
      </c>
      <c r="H344" s="4" t="s">
        <v>56</v>
      </c>
      <c r="I344" s="4"/>
      <c r="J344" s="4"/>
      <c r="K344" s="4">
        <v>201</v>
      </c>
      <c r="L344" s="4">
        <v>1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/>
    </row>
    <row r="345" spans="1:245" x14ac:dyDescent="0.2">
      <c r="A345" s="4">
        <v>50</v>
      </c>
      <c r="B345" s="4">
        <v>0</v>
      </c>
      <c r="C345" s="4">
        <v>0</v>
      </c>
      <c r="D345" s="4">
        <v>1</v>
      </c>
      <c r="E345" s="4">
        <v>202</v>
      </c>
      <c r="F345" s="4">
        <f>ROUND(Source!P342,O345)</f>
        <v>1564.2</v>
      </c>
      <c r="G345" s="4" t="s">
        <v>57</v>
      </c>
      <c r="H345" s="4" t="s">
        <v>58</v>
      </c>
      <c r="I345" s="4"/>
      <c r="J345" s="4"/>
      <c r="K345" s="4">
        <v>202</v>
      </c>
      <c r="L345" s="4">
        <v>2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/>
    </row>
    <row r="346" spans="1:245" x14ac:dyDescent="0.2">
      <c r="A346" s="4">
        <v>50</v>
      </c>
      <c r="B346" s="4">
        <v>0</v>
      </c>
      <c r="C346" s="4">
        <v>0</v>
      </c>
      <c r="D346" s="4">
        <v>1</v>
      </c>
      <c r="E346" s="4">
        <v>222</v>
      </c>
      <c r="F346" s="4">
        <f>ROUND(Source!AO342,O346)</f>
        <v>0</v>
      </c>
      <c r="G346" s="4" t="s">
        <v>59</v>
      </c>
      <c r="H346" s="4" t="s">
        <v>60</v>
      </c>
      <c r="I346" s="4"/>
      <c r="J346" s="4"/>
      <c r="K346" s="4">
        <v>222</v>
      </c>
      <c r="L346" s="4">
        <v>3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/>
    </row>
    <row r="347" spans="1:245" x14ac:dyDescent="0.2">
      <c r="A347" s="4">
        <v>50</v>
      </c>
      <c r="B347" s="4">
        <v>0</v>
      </c>
      <c r="C347" s="4">
        <v>0</v>
      </c>
      <c r="D347" s="4">
        <v>1</v>
      </c>
      <c r="E347" s="4">
        <v>225</v>
      </c>
      <c r="F347" s="4">
        <f>ROUND(Source!AV342,O347)</f>
        <v>1564.2</v>
      </c>
      <c r="G347" s="4" t="s">
        <v>61</v>
      </c>
      <c r="H347" s="4" t="s">
        <v>62</v>
      </c>
      <c r="I347" s="4"/>
      <c r="J347" s="4"/>
      <c r="K347" s="4">
        <v>225</v>
      </c>
      <c r="L347" s="4">
        <v>4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/>
    </row>
    <row r="348" spans="1:245" x14ac:dyDescent="0.2">
      <c r="A348" s="4">
        <v>50</v>
      </c>
      <c r="B348" s="4">
        <v>0</v>
      </c>
      <c r="C348" s="4">
        <v>0</v>
      </c>
      <c r="D348" s="4">
        <v>1</v>
      </c>
      <c r="E348" s="4">
        <v>226</v>
      </c>
      <c r="F348" s="4">
        <f>ROUND(Source!AW342,O348)</f>
        <v>1564.2</v>
      </c>
      <c r="G348" s="4" t="s">
        <v>63</v>
      </c>
      <c r="H348" s="4" t="s">
        <v>64</v>
      </c>
      <c r="I348" s="4"/>
      <c r="J348" s="4"/>
      <c r="K348" s="4">
        <v>226</v>
      </c>
      <c r="L348" s="4">
        <v>5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/>
    </row>
    <row r="349" spans="1:245" x14ac:dyDescent="0.2">
      <c r="A349" s="4">
        <v>50</v>
      </c>
      <c r="B349" s="4">
        <v>0</v>
      </c>
      <c r="C349" s="4">
        <v>0</v>
      </c>
      <c r="D349" s="4">
        <v>1</v>
      </c>
      <c r="E349" s="4">
        <v>227</v>
      </c>
      <c r="F349" s="4">
        <f>ROUND(Source!AX342,O349)</f>
        <v>0</v>
      </c>
      <c r="G349" s="4" t="s">
        <v>65</v>
      </c>
      <c r="H349" s="4" t="s">
        <v>66</v>
      </c>
      <c r="I349" s="4"/>
      <c r="J349" s="4"/>
      <c r="K349" s="4">
        <v>227</v>
      </c>
      <c r="L349" s="4">
        <v>6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/>
    </row>
    <row r="350" spans="1:245" x14ac:dyDescent="0.2">
      <c r="A350" s="4">
        <v>50</v>
      </c>
      <c r="B350" s="4">
        <v>0</v>
      </c>
      <c r="C350" s="4">
        <v>0</v>
      </c>
      <c r="D350" s="4">
        <v>1</v>
      </c>
      <c r="E350" s="4">
        <v>228</v>
      </c>
      <c r="F350" s="4">
        <f>ROUND(Source!AY342,O350)</f>
        <v>1564.2</v>
      </c>
      <c r="G350" s="4" t="s">
        <v>67</v>
      </c>
      <c r="H350" s="4" t="s">
        <v>68</v>
      </c>
      <c r="I350" s="4"/>
      <c r="J350" s="4"/>
      <c r="K350" s="4">
        <v>228</v>
      </c>
      <c r="L350" s="4">
        <v>7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/>
    </row>
    <row r="351" spans="1:245" x14ac:dyDescent="0.2">
      <c r="A351" s="4">
        <v>50</v>
      </c>
      <c r="B351" s="4">
        <v>0</v>
      </c>
      <c r="C351" s="4">
        <v>0</v>
      </c>
      <c r="D351" s="4">
        <v>1</v>
      </c>
      <c r="E351" s="4">
        <v>216</v>
      </c>
      <c r="F351" s="4">
        <f>ROUND(Source!AP342,O351)</f>
        <v>0</v>
      </c>
      <c r="G351" s="4" t="s">
        <v>69</v>
      </c>
      <c r="H351" s="4" t="s">
        <v>70</v>
      </c>
      <c r="I351" s="4"/>
      <c r="J351" s="4"/>
      <c r="K351" s="4">
        <v>216</v>
      </c>
      <c r="L351" s="4">
        <v>8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/>
    </row>
    <row r="352" spans="1:245" x14ac:dyDescent="0.2">
      <c r="A352" s="4">
        <v>50</v>
      </c>
      <c r="B352" s="4">
        <v>0</v>
      </c>
      <c r="C352" s="4">
        <v>0</v>
      </c>
      <c r="D352" s="4">
        <v>1</v>
      </c>
      <c r="E352" s="4">
        <v>223</v>
      </c>
      <c r="F352" s="4">
        <f>ROUND(Source!AQ342,O352)</f>
        <v>0</v>
      </c>
      <c r="G352" s="4" t="s">
        <v>71</v>
      </c>
      <c r="H352" s="4" t="s">
        <v>72</v>
      </c>
      <c r="I352" s="4"/>
      <c r="J352" s="4"/>
      <c r="K352" s="4">
        <v>223</v>
      </c>
      <c r="L352" s="4">
        <v>9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/>
    </row>
    <row r="353" spans="1:23" x14ac:dyDescent="0.2">
      <c r="A353" s="4">
        <v>50</v>
      </c>
      <c r="B353" s="4">
        <v>0</v>
      </c>
      <c r="C353" s="4">
        <v>0</v>
      </c>
      <c r="D353" s="4">
        <v>1</v>
      </c>
      <c r="E353" s="4">
        <v>229</v>
      </c>
      <c r="F353" s="4">
        <f>ROUND(Source!AZ342,O353)</f>
        <v>0</v>
      </c>
      <c r="G353" s="4" t="s">
        <v>73</v>
      </c>
      <c r="H353" s="4" t="s">
        <v>74</v>
      </c>
      <c r="I353" s="4"/>
      <c r="J353" s="4"/>
      <c r="K353" s="4">
        <v>229</v>
      </c>
      <c r="L353" s="4">
        <v>10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/>
    </row>
    <row r="354" spans="1:23" x14ac:dyDescent="0.2">
      <c r="A354" s="4">
        <v>50</v>
      </c>
      <c r="B354" s="4">
        <v>0</v>
      </c>
      <c r="C354" s="4">
        <v>0</v>
      </c>
      <c r="D354" s="4">
        <v>1</v>
      </c>
      <c r="E354" s="4">
        <v>203</v>
      </c>
      <c r="F354" s="4">
        <f>ROUND(Source!Q342,O354)</f>
        <v>0</v>
      </c>
      <c r="G354" s="4" t="s">
        <v>75</v>
      </c>
      <c r="H354" s="4" t="s">
        <v>76</v>
      </c>
      <c r="I354" s="4"/>
      <c r="J354" s="4"/>
      <c r="K354" s="4">
        <v>203</v>
      </c>
      <c r="L354" s="4">
        <v>11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/>
    </row>
    <row r="355" spans="1:23" x14ac:dyDescent="0.2">
      <c r="A355" s="4">
        <v>50</v>
      </c>
      <c r="B355" s="4">
        <v>0</v>
      </c>
      <c r="C355" s="4">
        <v>0</v>
      </c>
      <c r="D355" s="4">
        <v>1</v>
      </c>
      <c r="E355" s="4">
        <v>231</v>
      </c>
      <c r="F355" s="4">
        <f>ROUND(Source!BB342,O355)</f>
        <v>0</v>
      </c>
      <c r="G355" s="4" t="s">
        <v>77</v>
      </c>
      <c r="H355" s="4" t="s">
        <v>78</v>
      </c>
      <c r="I355" s="4"/>
      <c r="J355" s="4"/>
      <c r="K355" s="4">
        <v>231</v>
      </c>
      <c r="L355" s="4">
        <v>12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/>
    </row>
    <row r="356" spans="1:23" x14ac:dyDescent="0.2">
      <c r="A356" s="4">
        <v>50</v>
      </c>
      <c r="B356" s="4">
        <v>0</v>
      </c>
      <c r="C356" s="4">
        <v>0</v>
      </c>
      <c r="D356" s="4">
        <v>1</v>
      </c>
      <c r="E356" s="4">
        <v>204</v>
      </c>
      <c r="F356" s="4">
        <f>ROUND(Source!R342,O356)</f>
        <v>0</v>
      </c>
      <c r="G356" s="4" t="s">
        <v>79</v>
      </c>
      <c r="H356" s="4" t="s">
        <v>80</v>
      </c>
      <c r="I356" s="4"/>
      <c r="J356" s="4"/>
      <c r="K356" s="4">
        <v>204</v>
      </c>
      <c r="L356" s="4">
        <v>13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/>
    </row>
    <row r="357" spans="1:23" x14ac:dyDescent="0.2">
      <c r="A357" s="4">
        <v>50</v>
      </c>
      <c r="B357" s="4">
        <v>0</v>
      </c>
      <c r="C357" s="4">
        <v>0</v>
      </c>
      <c r="D357" s="4">
        <v>1</v>
      </c>
      <c r="E357" s="4">
        <v>205</v>
      </c>
      <c r="F357" s="4">
        <f>ROUND(Source!S342,O357)</f>
        <v>10458.02</v>
      </c>
      <c r="G357" s="4" t="s">
        <v>81</v>
      </c>
      <c r="H357" s="4" t="s">
        <v>82</v>
      </c>
      <c r="I357" s="4"/>
      <c r="J357" s="4"/>
      <c r="K357" s="4">
        <v>205</v>
      </c>
      <c r="L357" s="4">
        <v>14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/>
    </row>
    <row r="358" spans="1:23" x14ac:dyDescent="0.2">
      <c r="A358" s="4">
        <v>50</v>
      </c>
      <c r="B358" s="4">
        <v>0</v>
      </c>
      <c r="C358" s="4">
        <v>0</v>
      </c>
      <c r="D358" s="4">
        <v>1</v>
      </c>
      <c r="E358" s="4">
        <v>232</v>
      </c>
      <c r="F358" s="4">
        <f>ROUND(Source!BC342,O358)</f>
        <v>0</v>
      </c>
      <c r="G358" s="4" t="s">
        <v>83</v>
      </c>
      <c r="H358" s="4" t="s">
        <v>84</v>
      </c>
      <c r="I358" s="4"/>
      <c r="J358" s="4"/>
      <c r="K358" s="4">
        <v>232</v>
      </c>
      <c r="L358" s="4">
        <v>15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/>
    </row>
    <row r="359" spans="1:23" x14ac:dyDescent="0.2">
      <c r="A359" s="4">
        <v>50</v>
      </c>
      <c r="B359" s="4">
        <v>0</v>
      </c>
      <c r="C359" s="4">
        <v>0</v>
      </c>
      <c r="D359" s="4">
        <v>1</v>
      </c>
      <c r="E359" s="4">
        <v>214</v>
      </c>
      <c r="F359" s="4">
        <f>ROUND(Source!AS342,O359)</f>
        <v>0</v>
      </c>
      <c r="G359" s="4" t="s">
        <v>85</v>
      </c>
      <c r="H359" s="4" t="s">
        <v>86</v>
      </c>
      <c r="I359" s="4"/>
      <c r="J359" s="4"/>
      <c r="K359" s="4">
        <v>214</v>
      </c>
      <c r="L359" s="4">
        <v>16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/>
    </row>
    <row r="360" spans="1:23" x14ac:dyDescent="0.2">
      <c r="A360" s="4">
        <v>50</v>
      </c>
      <c r="B360" s="4">
        <v>0</v>
      </c>
      <c r="C360" s="4">
        <v>0</v>
      </c>
      <c r="D360" s="4">
        <v>1</v>
      </c>
      <c r="E360" s="4">
        <v>215</v>
      </c>
      <c r="F360" s="4">
        <f>ROUND(Source!AT342,O360)</f>
        <v>0</v>
      </c>
      <c r="G360" s="4" t="s">
        <v>87</v>
      </c>
      <c r="H360" s="4" t="s">
        <v>88</v>
      </c>
      <c r="I360" s="4"/>
      <c r="J360" s="4"/>
      <c r="K360" s="4">
        <v>215</v>
      </c>
      <c r="L360" s="4">
        <v>17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/>
    </row>
    <row r="361" spans="1:23" x14ac:dyDescent="0.2">
      <c r="A361" s="4">
        <v>50</v>
      </c>
      <c r="B361" s="4">
        <v>0</v>
      </c>
      <c r="C361" s="4">
        <v>0</v>
      </c>
      <c r="D361" s="4">
        <v>1</v>
      </c>
      <c r="E361" s="4">
        <v>217</v>
      </c>
      <c r="F361" s="4">
        <f>ROUND(Source!AU342,O361)</f>
        <v>20388.64</v>
      </c>
      <c r="G361" s="4" t="s">
        <v>89</v>
      </c>
      <c r="H361" s="4" t="s">
        <v>90</v>
      </c>
      <c r="I361" s="4"/>
      <c r="J361" s="4"/>
      <c r="K361" s="4">
        <v>217</v>
      </c>
      <c r="L361" s="4">
        <v>18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/>
    </row>
    <row r="362" spans="1:23" x14ac:dyDescent="0.2">
      <c r="A362" s="4">
        <v>50</v>
      </c>
      <c r="B362" s="4">
        <v>0</v>
      </c>
      <c r="C362" s="4">
        <v>0</v>
      </c>
      <c r="D362" s="4">
        <v>1</v>
      </c>
      <c r="E362" s="4">
        <v>230</v>
      </c>
      <c r="F362" s="4">
        <f>ROUND(Source!BA342,O362)</f>
        <v>0</v>
      </c>
      <c r="G362" s="4" t="s">
        <v>91</v>
      </c>
      <c r="H362" s="4" t="s">
        <v>92</v>
      </c>
      <c r="I362" s="4"/>
      <c r="J362" s="4"/>
      <c r="K362" s="4">
        <v>230</v>
      </c>
      <c r="L362" s="4">
        <v>19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/>
    </row>
    <row r="363" spans="1:23" x14ac:dyDescent="0.2">
      <c r="A363" s="4">
        <v>50</v>
      </c>
      <c r="B363" s="4">
        <v>0</v>
      </c>
      <c r="C363" s="4">
        <v>0</v>
      </c>
      <c r="D363" s="4">
        <v>1</v>
      </c>
      <c r="E363" s="4">
        <v>206</v>
      </c>
      <c r="F363" s="4">
        <f>ROUND(Source!T342,O363)</f>
        <v>0</v>
      </c>
      <c r="G363" s="4" t="s">
        <v>93</v>
      </c>
      <c r="H363" s="4" t="s">
        <v>94</v>
      </c>
      <c r="I363" s="4"/>
      <c r="J363" s="4"/>
      <c r="K363" s="4">
        <v>206</v>
      </c>
      <c r="L363" s="4">
        <v>20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/>
    </row>
    <row r="364" spans="1:23" x14ac:dyDescent="0.2">
      <c r="A364" s="4">
        <v>50</v>
      </c>
      <c r="B364" s="4">
        <v>0</v>
      </c>
      <c r="C364" s="4">
        <v>0</v>
      </c>
      <c r="D364" s="4">
        <v>1</v>
      </c>
      <c r="E364" s="4">
        <v>207</v>
      </c>
      <c r="F364" s="4">
        <f>Source!U342</f>
        <v>66.676000000000016</v>
      </c>
      <c r="G364" s="4" t="s">
        <v>95</v>
      </c>
      <c r="H364" s="4" t="s">
        <v>96</v>
      </c>
      <c r="I364" s="4"/>
      <c r="J364" s="4"/>
      <c r="K364" s="4">
        <v>207</v>
      </c>
      <c r="L364" s="4">
        <v>21</v>
      </c>
      <c r="M364" s="4">
        <v>3</v>
      </c>
      <c r="N364" s="4" t="s">
        <v>3</v>
      </c>
      <c r="O364" s="4">
        <v>-1</v>
      </c>
      <c r="P364" s="4"/>
      <c r="Q364" s="4"/>
      <c r="R364" s="4"/>
      <c r="S364" s="4"/>
      <c r="T364" s="4"/>
      <c r="U364" s="4"/>
      <c r="V364" s="4"/>
      <c r="W364" s="4"/>
    </row>
    <row r="365" spans="1:23" x14ac:dyDescent="0.2">
      <c r="A365" s="4">
        <v>50</v>
      </c>
      <c r="B365" s="4">
        <v>0</v>
      </c>
      <c r="C365" s="4">
        <v>0</v>
      </c>
      <c r="D365" s="4">
        <v>1</v>
      </c>
      <c r="E365" s="4">
        <v>208</v>
      </c>
      <c r="F365" s="4">
        <f>Source!V342</f>
        <v>0</v>
      </c>
      <c r="G365" s="4" t="s">
        <v>97</v>
      </c>
      <c r="H365" s="4" t="s">
        <v>98</v>
      </c>
      <c r="I365" s="4"/>
      <c r="J365" s="4"/>
      <c r="K365" s="4">
        <v>208</v>
      </c>
      <c r="L365" s="4">
        <v>22</v>
      </c>
      <c r="M365" s="4">
        <v>3</v>
      </c>
      <c r="N365" s="4" t="s">
        <v>3</v>
      </c>
      <c r="O365" s="4">
        <v>-1</v>
      </c>
      <c r="P365" s="4"/>
      <c r="Q365" s="4"/>
      <c r="R365" s="4"/>
      <c r="S365" s="4"/>
      <c r="T365" s="4"/>
      <c r="U365" s="4"/>
      <c r="V365" s="4"/>
      <c r="W365" s="4"/>
    </row>
    <row r="366" spans="1:23" x14ac:dyDescent="0.2">
      <c r="A366" s="4">
        <v>50</v>
      </c>
      <c r="B366" s="4">
        <v>0</v>
      </c>
      <c r="C366" s="4">
        <v>0</v>
      </c>
      <c r="D366" s="4">
        <v>1</v>
      </c>
      <c r="E366" s="4">
        <v>209</v>
      </c>
      <c r="F366" s="4">
        <f>ROUND(Source!W342,O366)</f>
        <v>0</v>
      </c>
      <c r="G366" s="4" t="s">
        <v>99</v>
      </c>
      <c r="H366" s="4" t="s">
        <v>100</v>
      </c>
      <c r="I366" s="4"/>
      <c r="J366" s="4"/>
      <c r="K366" s="4">
        <v>209</v>
      </c>
      <c r="L366" s="4">
        <v>23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/>
    </row>
    <row r="367" spans="1:23" x14ac:dyDescent="0.2">
      <c r="A367" s="4">
        <v>50</v>
      </c>
      <c r="B367" s="4">
        <v>0</v>
      </c>
      <c r="C367" s="4">
        <v>0</v>
      </c>
      <c r="D367" s="4">
        <v>1</v>
      </c>
      <c r="E367" s="4">
        <v>210</v>
      </c>
      <c r="F367" s="4">
        <f>ROUND(Source!X342,O367)</f>
        <v>7320.62</v>
      </c>
      <c r="G367" s="4" t="s">
        <v>101</v>
      </c>
      <c r="H367" s="4" t="s">
        <v>102</v>
      </c>
      <c r="I367" s="4"/>
      <c r="J367" s="4"/>
      <c r="K367" s="4">
        <v>210</v>
      </c>
      <c r="L367" s="4">
        <v>24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/>
    </row>
    <row r="368" spans="1:23" x14ac:dyDescent="0.2">
      <c r="A368" s="4">
        <v>50</v>
      </c>
      <c r="B368" s="4">
        <v>0</v>
      </c>
      <c r="C368" s="4">
        <v>0</v>
      </c>
      <c r="D368" s="4">
        <v>1</v>
      </c>
      <c r="E368" s="4">
        <v>211</v>
      </c>
      <c r="F368" s="4">
        <f>ROUND(Source!Y342,O368)</f>
        <v>1045.8</v>
      </c>
      <c r="G368" s="4" t="s">
        <v>103</v>
      </c>
      <c r="H368" s="4" t="s">
        <v>104</v>
      </c>
      <c r="I368" s="4"/>
      <c r="J368" s="4"/>
      <c r="K368" s="4">
        <v>211</v>
      </c>
      <c r="L368" s="4">
        <v>25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/>
    </row>
    <row r="369" spans="1:245" x14ac:dyDescent="0.2">
      <c r="A369" s="4">
        <v>50</v>
      </c>
      <c r="B369" s="4">
        <v>0</v>
      </c>
      <c r="C369" s="4">
        <v>0</v>
      </c>
      <c r="D369" s="4">
        <v>1</v>
      </c>
      <c r="E369" s="4">
        <v>224</v>
      </c>
      <c r="F369" s="4">
        <f>ROUND(Source!AR342,O369)</f>
        <v>20388.64</v>
      </c>
      <c r="G369" s="4" t="s">
        <v>105</v>
      </c>
      <c r="H369" s="4" t="s">
        <v>106</v>
      </c>
      <c r="I369" s="4"/>
      <c r="J369" s="4"/>
      <c r="K369" s="4">
        <v>224</v>
      </c>
      <c r="L369" s="4">
        <v>26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/>
    </row>
    <row r="371" spans="1:245" x14ac:dyDescent="0.2">
      <c r="A371" s="1">
        <v>4</v>
      </c>
      <c r="B371" s="1">
        <v>1</v>
      </c>
      <c r="C371" s="1"/>
      <c r="D371" s="1">
        <f>ROW(A380)</f>
        <v>380</v>
      </c>
      <c r="E371" s="1"/>
      <c r="F371" s="1" t="s">
        <v>12</v>
      </c>
      <c r="G371" s="1" t="s">
        <v>167</v>
      </c>
      <c r="H371" s="1" t="s">
        <v>3</v>
      </c>
      <c r="I371" s="1">
        <v>0</v>
      </c>
      <c r="J371" s="1"/>
      <c r="K371" s="1">
        <v>-1</v>
      </c>
      <c r="L371" s="1"/>
      <c r="M371" s="1"/>
      <c r="N371" s="1"/>
      <c r="O371" s="1"/>
      <c r="P371" s="1"/>
      <c r="Q371" s="1"/>
      <c r="R371" s="1"/>
      <c r="S371" s="1"/>
      <c r="T371" s="1"/>
      <c r="U371" s="1" t="s">
        <v>3</v>
      </c>
      <c r="V371" s="1">
        <v>0</v>
      </c>
      <c r="W371" s="1"/>
      <c r="X371" s="1"/>
      <c r="Y371" s="1"/>
      <c r="Z371" s="1"/>
      <c r="AA371" s="1"/>
      <c r="AB371" s="1" t="s">
        <v>3</v>
      </c>
      <c r="AC371" s="1" t="s">
        <v>3</v>
      </c>
      <c r="AD371" s="1" t="s">
        <v>3</v>
      </c>
      <c r="AE371" s="1" t="s">
        <v>3</v>
      </c>
      <c r="AF371" s="1" t="s">
        <v>3</v>
      </c>
      <c r="AG371" s="1" t="s">
        <v>3</v>
      </c>
      <c r="AH371" s="1"/>
      <c r="AI371" s="1"/>
      <c r="AJ371" s="1"/>
      <c r="AK371" s="1"/>
      <c r="AL371" s="1"/>
      <c r="AM371" s="1"/>
      <c r="AN371" s="1"/>
      <c r="AO371" s="1"/>
      <c r="AP371" s="1" t="s">
        <v>3</v>
      </c>
      <c r="AQ371" s="1" t="s">
        <v>3</v>
      </c>
      <c r="AR371" s="1" t="s">
        <v>3</v>
      </c>
      <c r="AS371" s="1"/>
      <c r="AT371" s="1"/>
      <c r="AU371" s="1"/>
      <c r="AV371" s="1"/>
      <c r="AW371" s="1"/>
      <c r="AX371" s="1"/>
      <c r="AY371" s="1"/>
      <c r="AZ371" s="1" t="s">
        <v>3</v>
      </c>
      <c r="BA371" s="1"/>
      <c r="BB371" s="1" t="s">
        <v>3</v>
      </c>
      <c r="BC371" s="1" t="s">
        <v>3</v>
      </c>
      <c r="BD371" s="1" t="s">
        <v>3</v>
      </c>
      <c r="BE371" s="1" t="s">
        <v>3</v>
      </c>
      <c r="BF371" s="1" t="s">
        <v>3</v>
      </c>
      <c r="BG371" s="1" t="s">
        <v>3</v>
      </c>
      <c r="BH371" s="1" t="s">
        <v>3</v>
      </c>
      <c r="BI371" s="1" t="s">
        <v>3</v>
      </c>
      <c r="BJ371" s="1" t="s">
        <v>3</v>
      </c>
      <c r="BK371" s="1" t="s">
        <v>3</v>
      </c>
      <c r="BL371" s="1" t="s">
        <v>3</v>
      </c>
      <c r="BM371" s="1" t="s">
        <v>3</v>
      </c>
      <c r="BN371" s="1" t="s">
        <v>3</v>
      </c>
      <c r="BO371" s="1" t="s">
        <v>3</v>
      </c>
      <c r="BP371" s="1" t="s">
        <v>3</v>
      </c>
      <c r="BQ371" s="1"/>
      <c r="BR371" s="1"/>
      <c r="BS371" s="1"/>
      <c r="BT371" s="1"/>
      <c r="BU371" s="1"/>
      <c r="BV371" s="1"/>
      <c r="BW371" s="1"/>
      <c r="BX371" s="1">
        <v>0</v>
      </c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>
        <v>0</v>
      </c>
    </row>
    <row r="373" spans="1:245" x14ac:dyDescent="0.2">
      <c r="A373" s="2">
        <v>52</v>
      </c>
      <c r="B373" s="2">
        <f t="shared" ref="B373:G373" si="171">B380</f>
        <v>1</v>
      </c>
      <c r="C373" s="2">
        <f t="shared" si="171"/>
        <v>4</v>
      </c>
      <c r="D373" s="2">
        <f t="shared" si="171"/>
        <v>371</v>
      </c>
      <c r="E373" s="2">
        <f t="shared" si="171"/>
        <v>0</v>
      </c>
      <c r="F373" s="2" t="str">
        <f t="shared" si="171"/>
        <v>Новый раздел</v>
      </c>
      <c r="G373" s="2" t="str">
        <f t="shared" si="171"/>
        <v>Январь</v>
      </c>
      <c r="H373" s="2"/>
      <c r="I373" s="2"/>
      <c r="J373" s="2"/>
      <c r="K373" s="2"/>
      <c r="L373" s="2"/>
      <c r="M373" s="2"/>
      <c r="N373" s="2"/>
      <c r="O373" s="2">
        <f t="shared" ref="O373:AT373" si="172">O380</f>
        <v>12022.22</v>
      </c>
      <c r="P373" s="2">
        <f t="shared" si="172"/>
        <v>1564.2</v>
      </c>
      <c r="Q373" s="2">
        <f t="shared" si="172"/>
        <v>0</v>
      </c>
      <c r="R373" s="2">
        <f t="shared" si="172"/>
        <v>0</v>
      </c>
      <c r="S373" s="2">
        <f t="shared" si="172"/>
        <v>10458.02</v>
      </c>
      <c r="T373" s="2">
        <f t="shared" si="172"/>
        <v>0</v>
      </c>
      <c r="U373" s="2">
        <f t="shared" si="172"/>
        <v>66.676000000000016</v>
      </c>
      <c r="V373" s="2">
        <f t="shared" si="172"/>
        <v>0</v>
      </c>
      <c r="W373" s="2">
        <f t="shared" si="172"/>
        <v>0</v>
      </c>
      <c r="X373" s="2">
        <f t="shared" si="172"/>
        <v>7320.62</v>
      </c>
      <c r="Y373" s="2">
        <f t="shared" si="172"/>
        <v>1045.8</v>
      </c>
      <c r="Z373" s="2">
        <f t="shared" si="172"/>
        <v>0</v>
      </c>
      <c r="AA373" s="2">
        <f t="shared" si="172"/>
        <v>0</v>
      </c>
      <c r="AB373" s="2">
        <f t="shared" si="172"/>
        <v>12022.22</v>
      </c>
      <c r="AC373" s="2">
        <f t="shared" si="172"/>
        <v>1564.2</v>
      </c>
      <c r="AD373" s="2">
        <f t="shared" si="172"/>
        <v>0</v>
      </c>
      <c r="AE373" s="2">
        <f t="shared" si="172"/>
        <v>0</v>
      </c>
      <c r="AF373" s="2">
        <f t="shared" si="172"/>
        <v>10458.02</v>
      </c>
      <c r="AG373" s="2">
        <f t="shared" si="172"/>
        <v>0</v>
      </c>
      <c r="AH373" s="2">
        <f t="shared" si="172"/>
        <v>66.676000000000016</v>
      </c>
      <c r="AI373" s="2">
        <f t="shared" si="172"/>
        <v>0</v>
      </c>
      <c r="AJ373" s="2">
        <f t="shared" si="172"/>
        <v>0</v>
      </c>
      <c r="AK373" s="2">
        <f t="shared" si="172"/>
        <v>7320.62</v>
      </c>
      <c r="AL373" s="2">
        <f t="shared" si="172"/>
        <v>1045.8</v>
      </c>
      <c r="AM373" s="2">
        <f t="shared" si="172"/>
        <v>0</v>
      </c>
      <c r="AN373" s="2">
        <f t="shared" si="172"/>
        <v>0</v>
      </c>
      <c r="AO373" s="2">
        <f t="shared" si="172"/>
        <v>0</v>
      </c>
      <c r="AP373" s="2">
        <f t="shared" si="172"/>
        <v>0</v>
      </c>
      <c r="AQ373" s="2">
        <f t="shared" si="172"/>
        <v>0</v>
      </c>
      <c r="AR373" s="2">
        <f t="shared" si="172"/>
        <v>20388.64</v>
      </c>
      <c r="AS373" s="2">
        <f t="shared" si="172"/>
        <v>0</v>
      </c>
      <c r="AT373" s="2">
        <f t="shared" si="172"/>
        <v>0</v>
      </c>
      <c r="AU373" s="2">
        <f t="shared" ref="AU373:BZ373" si="173">AU380</f>
        <v>20388.64</v>
      </c>
      <c r="AV373" s="2">
        <f t="shared" si="173"/>
        <v>1564.2</v>
      </c>
      <c r="AW373" s="2">
        <f t="shared" si="173"/>
        <v>1564.2</v>
      </c>
      <c r="AX373" s="2">
        <f t="shared" si="173"/>
        <v>0</v>
      </c>
      <c r="AY373" s="2">
        <f t="shared" si="173"/>
        <v>1564.2</v>
      </c>
      <c r="AZ373" s="2">
        <f t="shared" si="173"/>
        <v>0</v>
      </c>
      <c r="BA373" s="2">
        <f t="shared" si="173"/>
        <v>0</v>
      </c>
      <c r="BB373" s="2">
        <f t="shared" si="173"/>
        <v>0</v>
      </c>
      <c r="BC373" s="2">
        <f t="shared" si="173"/>
        <v>0</v>
      </c>
      <c r="BD373" s="2">
        <f t="shared" si="173"/>
        <v>0</v>
      </c>
      <c r="BE373" s="2">
        <f t="shared" si="173"/>
        <v>0</v>
      </c>
      <c r="BF373" s="2">
        <f t="shared" si="173"/>
        <v>0</v>
      </c>
      <c r="BG373" s="2">
        <f t="shared" si="173"/>
        <v>0</v>
      </c>
      <c r="BH373" s="2">
        <f t="shared" si="173"/>
        <v>0</v>
      </c>
      <c r="BI373" s="2">
        <f t="shared" si="173"/>
        <v>0</v>
      </c>
      <c r="BJ373" s="2">
        <f t="shared" si="173"/>
        <v>0</v>
      </c>
      <c r="BK373" s="2">
        <f t="shared" si="173"/>
        <v>0</v>
      </c>
      <c r="BL373" s="2">
        <f t="shared" si="173"/>
        <v>0</v>
      </c>
      <c r="BM373" s="2">
        <f t="shared" si="173"/>
        <v>0</v>
      </c>
      <c r="BN373" s="2">
        <f t="shared" si="173"/>
        <v>0</v>
      </c>
      <c r="BO373" s="2">
        <f t="shared" si="173"/>
        <v>0</v>
      </c>
      <c r="BP373" s="2">
        <f t="shared" si="173"/>
        <v>0</v>
      </c>
      <c r="BQ373" s="2">
        <f t="shared" si="173"/>
        <v>0</v>
      </c>
      <c r="BR373" s="2">
        <f t="shared" si="173"/>
        <v>0</v>
      </c>
      <c r="BS373" s="2">
        <f t="shared" si="173"/>
        <v>0</v>
      </c>
      <c r="BT373" s="2">
        <f t="shared" si="173"/>
        <v>0</v>
      </c>
      <c r="BU373" s="2">
        <f t="shared" si="173"/>
        <v>0</v>
      </c>
      <c r="BV373" s="2">
        <f t="shared" si="173"/>
        <v>0</v>
      </c>
      <c r="BW373" s="2">
        <f t="shared" si="173"/>
        <v>0</v>
      </c>
      <c r="BX373" s="2">
        <f t="shared" si="173"/>
        <v>0</v>
      </c>
      <c r="BY373" s="2">
        <f t="shared" si="173"/>
        <v>0</v>
      </c>
      <c r="BZ373" s="2">
        <f t="shared" si="173"/>
        <v>0</v>
      </c>
      <c r="CA373" s="2">
        <f t="shared" ref="CA373:DF373" si="174">CA380</f>
        <v>20388.64</v>
      </c>
      <c r="CB373" s="2">
        <f t="shared" si="174"/>
        <v>0</v>
      </c>
      <c r="CC373" s="2">
        <f t="shared" si="174"/>
        <v>0</v>
      </c>
      <c r="CD373" s="2">
        <f t="shared" si="174"/>
        <v>20388.64</v>
      </c>
      <c r="CE373" s="2">
        <f t="shared" si="174"/>
        <v>1564.2</v>
      </c>
      <c r="CF373" s="2">
        <f t="shared" si="174"/>
        <v>1564.2</v>
      </c>
      <c r="CG373" s="2">
        <f t="shared" si="174"/>
        <v>0</v>
      </c>
      <c r="CH373" s="2">
        <f t="shared" si="174"/>
        <v>1564.2</v>
      </c>
      <c r="CI373" s="2">
        <f t="shared" si="174"/>
        <v>0</v>
      </c>
      <c r="CJ373" s="2">
        <f t="shared" si="174"/>
        <v>0</v>
      </c>
      <c r="CK373" s="2">
        <f t="shared" si="174"/>
        <v>0</v>
      </c>
      <c r="CL373" s="2">
        <f t="shared" si="174"/>
        <v>0</v>
      </c>
      <c r="CM373" s="2">
        <f t="shared" si="174"/>
        <v>0</v>
      </c>
      <c r="CN373" s="2">
        <f t="shared" si="174"/>
        <v>0</v>
      </c>
      <c r="CO373" s="2">
        <f t="shared" si="174"/>
        <v>0</v>
      </c>
      <c r="CP373" s="2">
        <f t="shared" si="174"/>
        <v>0</v>
      </c>
      <c r="CQ373" s="2">
        <f t="shared" si="174"/>
        <v>0</v>
      </c>
      <c r="CR373" s="2">
        <f t="shared" si="174"/>
        <v>0</v>
      </c>
      <c r="CS373" s="2">
        <f t="shared" si="174"/>
        <v>0</v>
      </c>
      <c r="CT373" s="2">
        <f t="shared" si="174"/>
        <v>0</v>
      </c>
      <c r="CU373" s="2">
        <f t="shared" si="174"/>
        <v>0</v>
      </c>
      <c r="CV373" s="2">
        <f t="shared" si="174"/>
        <v>0</v>
      </c>
      <c r="CW373" s="2">
        <f t="shared" si="174"/>
        <v>0</v>
      </c>
      <c r="CX373" s="2">
        <f t="shared" si="174"/>
        <v>0</v>
      </c>
      <c r="CY373" s="2">
        <f t="shared" si="174"/>
        <v>0</v>
      </c>
      <c r="CZ373" s="2">
        <f t="shared" si="174"/>
        <v>0</v>
      </c>
      <c r="DA373" s="2">
        <f t="shared" si="174"/>
        <v>0</v>
      </c>
      <c r="DB373" s="2">
        <f t="shared" si="174"/>
        <v>0</v>
      </c>
      <c r="DC373" s="2">
        <f t="shared" si="174"/>
        <v>0</v>
      </c>
      <c r="DD373" s="2">
        <f t="shared" si="174"/>
        <v>0</v>
      </c>
      <c r="DE373" s="2">
        <f t="shared" si="174"/>
        <v>0</v>
      </c>
      <c r="DF373" s="2">
        <f t="shared" si="174"/>
        <v>0</v>
      </c>
      <c r="DG373" s="3">
        <f t="shared" ref="DG373:EL373" si="175">DG380</f>
        <v>0</v>
      </c>
      <c r="DH373" s="3">
        <f t="shared" si="175"/>
        <v>0</v>
      </c>
      <c r="DI373" s="3">
        <f t="shared" si="175"/>
        <v>0</v>
      </c>
      <c r="DJ373" s="3">
        <f t="shared" si="175"/>
        <v>0</v>
      </c>
      <c r="DK373" s="3">
        <f t="shared" si="175"/>
        <v>0</v>
      </c>
      <c r="DL373" s="3">
        <f t="shared" si="175"/>
        <v>0</v>
      </c>
      <c r="DM373" s="3">
        <f t="shared" si="175"/>
        <v>0</v>
      </c>
      <c r="DN373" s="3">
        <f t="shared" si="175"/>
        <v>0</v>
      </c>
      <c r="DO373" s="3">
        <f t="shared" si="175"/>
        <v>0</v>
      </c>
      <c r="DP373" s="3">
        <f t="shared" si="175"/>
        <v>0</v>
      </c>
      <c r="DQ373" s="3">
        <f t="shared" si="175"/>
        <v>0</v>
      </c>
      <c r="DR373" s="3">
        <f t="shared" si="175"/>
        <v>0</v>
      </c>
      <c r="DS373" s="3">
        <f t="shared" si="175"/>
        <v>0</v>
      </c>
      <c r="DT373" s="3">
        <f t="shared" si="175"/>
        <v>0</v>
      </c>
      <c r="DU373" s="3">
        <f t="shared" si="175"/>
        <v>0</v>
      </c>
      <c r="DV373" s="3">
        <f t="shared" si="175"/>
        <v>0</v>
      </c>
      <c r="DW373" s="3">
        <f t="shared" si="175"/>
        <v>0</v>
      </c>
      <c r="DX373" s="3">
        <f t="shared" si="175"/>
        <v>0</v>
      </c>
      <c r="DY373" s="3">
        <f t="shared" si="175"/>
        <v>0</v>
      </c>
      <c r="DZ373" s="3">
        <f t="shared" si="175"/>
        <v>0</v>
      </c>
      <c r="EA373" s="3">
        <f t="shared" si="175"/>
        <v>0</v>
      </c>
      <c r="EB373" s="3">
        <f t="shared" si="175"/>
        <v>0</v>
      </c>
      <c r="EC373" s="3">
        <f t="shared" si="175"/>
        <v>0</v>
      </c>
      <c r="ED373" s="3">
        <f t="shared" si="175"/>
        <v>0</v>
      </c>
      <c r="EE373" s="3">
        <f t="shared" si="175"/>
        <v>0</v>
      </c>
      <c r="EF373" s="3">
        <f t="shared" si="175"/>
        <v>0</v>
      </c>
      <c r="EG373" s="3">
        <f t="shared" si="175"/>
        <v>0</v>
      </c>
      <c r="EH373" s="3">
        <f t="shared" si="175"/>
        <v>0</v>
      </c>
      <c r="EI373" s="3">
        <f t="shared" si="175"/>
        <v>0</v>
      </c>
      <c r="EJ373" s="3">
        <f t="shared" si="175"/>
        <v>0</v>
      </c>
      <c r="EK373" s="3">
        <f t="shared" si="175"/>
        <v>0</v>
      </c>
      <c r="EL373" s="3">
        <f t="shared" si="175"/>
        <v>0</v>
      </c>
      <c r="EM373" s="3">
        <f t="shared" ref="EM373:FR373" si="176">EM380</f>
        <v>0</v>
      </c>
      <c r="EN373" s="3">
        <f t="shared" si="176"/>
        <v>0</v>
      </c>
      <c r="EO373" s="3">
        <f t="shared" si="176"/>
        <v>0</v>
      </c>
      <c r="EP373" s="3">
        <f t="shared" si="176"/>
        <v>0</v>
      </c>
      <c r="EQ373" s="3">
        <f t="shared" si="176"/>
        <v>0</v>
      </c>
      <c r="ER373" s="3">
        <f t="shared" si="176"/>
        <v>0</v>
      </c>
      <c r="ES373" s="3">
        <f t="shared" si="176"/>
        <v>0</v>
      </c>
      <c r="ET373" s="3">
        <f t="shared" si="176"/>
        <v>0</v>
      </c>
      <c r="EU373" s="3">
        <f t="shared" si="176"/>
        <v>0</v>
      </c>
      <c r="EV373" s="3">
        <f t="shared" si="176"/>
        <v>0</v>
      </c>
      <c r="EW373" s="3">
        <f t="shared" si="176"/>
        <v>0</v>
      </c>
      <c r="EX373" s="3">
        <f t="shared" si="176"/>
        <v>0</v>
      </c>
      <c r="EY373" s="3">
        <f t="shared" si="176"/>
        <v>0</v>
      </c>
      <c r="EZ373" s="3">
        <f t="shared" si="176"/>
        <v>0</v>
      </c>
      <c r="FA373" s="3">
        <f t="shared" si="176"/>
        <v>0</v>
      </c>
      <c r="FB373" s="3">
        <f t="shared" si="176"/>
        <v>0</v>
      </c>
      <c r="FC373" s="3">
        <f t="shared" si="176"/>
        <v>0</v>
      </c>
      <c r="FD373" s="3">
        <f t="shared" si="176"/>
        <v>0</v>
      </c>
      <c r="FE373" s="3">
        <f t="shared" si="176"/>
        <v>0</v>
      </c>
      <c r="FF373" s="3">
        <f t="shared" si="176"/>
        <v>0</v>
      </c>
      <c r="FG373" s="3">
        <f t="shared" si="176"/>
        <v>0</v>
      </c>
      <c r="FH373" s="3">
        <f t="shared" si="176"/>
        <v>0</v>
      </c>
      <c r="FI373" s="3">
        <f t="shared" si="176"/>
        <v>0</v>
      </c>
      <c r="FJ373" s="3">
        <f t="shared" si="176"/>
        <v>0</v>
      </c>
      <c r="FK373" s="3">
        <f t="shared" si="176"/>
        <v>0</v>
      </c>
      <c r="FL373" s="3">
        <f t="shared" si="176"/>
        <v>0</v>
      </c>
      <c r="FM373" s="3">
        <f t="shared" si="176"/>
        <v>0</v>
      </c>
      <c r="FN373" s="3">
        <f t="shared" si="176"/>
        <v>0</v>
      </c>
      <c r="FO373" s="3">
        <f t="shared" si="176"/>
        <v>0</v>
      </c>
      <c r="FP373" s="3">
        <f t="shared" si="176"/>
        <v>0</v>
      </c>
      <c r="FQ373" s="3">
        <f t="shared" si="176"/>
        <v>0</v>
      </c>
      <c r="FR373" s="3">
        <f t="shared" si="176"/>
        <v>0</v>
      </c>
      <c r="FS373" s="3">
        <f t="shared" ref="FS373:GX373" si="177">FS380</f>
        <v>0</v>
      </c>
      <c r="FT373" s="3">
        <f t="shared" si="177"/>
        <v>0</v>
      </c>
      <c r="FU373" s="3">
        <f t="shared" si="177"/>
        <v>0</v>
      </c>
      <c r="FV373" s="3">
        <f t="shared" si="177"/>
        <v>0</v>
      </c>
      <c r="FW373" s="3">
        <f t="shared" si="177"/>
        <v>0</v>
      </c>
      <c r="FX373" s="3">
        <f t="shared" si="177"/>
        <v>0</v>
      </c>
      <c r="FY373" s="3">
        <f t="shared" si="177"/>
        <v>0</v>
      </c>
      <c r="FZ373" s="3">
        <f t="shared" si="177"/>
        <v>0</v>
      </c>
      <c r="GA373" s="3">
        <f t="shared" si="177"/>
        <v>0</v>
      </c>
      <c r="GB373" s="3">
        <f t="shared" si="177"/>
        <v>0</v>
      </c>
      <c r="GC373" s="3">
        <f t="shared" si="177"/>
        <v>0</v>
      </c>
      <c r="GD373" s="3">
        <f t="shared" si="177"/>
        <v>0</v>
      </c>
      <c r="GE373" s="3">
        <f t="shared" si="177"/>
        <v>0</v>
      </c>
      <c r="GF373" s="3">
        <f t="shared" si="177"/>
        <v>0</v>
      </c>
      <c r="GG373" s="3">
        <f t="shared" si="177"/>
        <v>0</v>
      </c>
      <c r="GH373" s="3">
        <f t="shared" si="177"/>
        <v>0</v>
      </c>
      <c r="GI373" s="3">
        <f t="shared" si="177"/>
        <v>0</v>
      </c>
      <c r="GJ373" s="3">
        <f t="shared" si="177"/>
        <v>0</v>
      </c>
      <c r="GK373" s="3">
        <f t="shared" si="177"/>
        <v>0</v>
      </c>
      <c r="GL373" s="3">
        <f t="shared" si="177"/>
        <v>0</v>
      </c>
      <c r="GM373" s="3">
        <f t="shared" si="177"/>
        <v>0</v>
      </c>
      <c r="GN373" s="3">
        <f t="shared" si="177"/>
        <v>0</v>
      </c>
      <c r="GO373" s="3">
        <f t="shared" si="177"/>
        <v>0</v>
      </c>
      <c r="GP373" s="3">
        <f t="shared" si="177"/>
        <v>0</v>
      </c>
      <c r="GQ373" s="3">
        <f t="shared" si="177"/>
        <v>0</v>
      </c>
      <c r="GR373" s="3">
        <f t="shared" si="177"/>
        <v>0</v>
      </c>
      <c r="GS373" s="3">
        <f t="shared" si="177"/>
        <v>0</v>
      </c>
      <c r="GT373" s="3">
        <f t="shared" si="177"/>
        <v>0</v>
      </c>
      <c r="GU373" s="3">
        <f t="shared" si="177"/>
        <v>0</v>
      </c>
      <c r="GV373" s="3">
        <f t="shared" si="177"/>
        <v>0</v>
      </c>
      <c r="GW373" s="3">
        <f t="shared" si="177"/>
        <v>0</v>
      </c>
      <c r="GX373" s="3">
        <f t="shared" si="177"/>
        <v>0</v>
      </c>
    </row>
    <row r="375" spans="1:245" x14ac:dyDescent="0.2">
      <c r="A375">
        <v>17</v>
      </c>
      <c r="B375">
        <v>1</v>
      </c>
      <c r="C375">
        <f>ROW(SmtRes!A73)</f>
        <v>73</v>
      </c>
      <c r="D375">
        <f>ROW(EtalonRes!A69)</f>
        <v>69</v>
      </c>
      <c r="E375" t="s">
        <v>168</v>
      </c>
      <c r="F375" t="s">
        <v>38</v>
      </c>
      <c r="G375" t="s">
        <v>39</v>
      </c>
      <c r="H375" t="s">
        <v>26</v>
      </c>
      <c r="I375">
        <f>ROUND(790/100,9)</f>
        <v>7.9</v>
      </c>
      <c r="J375">
        <v>0</v>
      </c>
      <c r="O375">
        <f>ROUND(CP375,2)</f>
        <v>6443.24</v>
      </c>
      <c r="P375">
        <f>ROUND(CQ375*I375,2)</f>
        <v>0</v>
      </c>
      <c r="Q375">
        <f>ROUND(CR375*I375,2)</f>
        <v>0</v>
      </c>
      <c r="R375">
        <f>ROUND(CS375*I375,2)</f>
        <v>0</v>
      </c>
      <c r="S375">
        <f>ROUND(CT375*I375,2)</f>
        <v>6443.24</v>
      </c>
      <c r="T375">
        <f>ROUND(CU375*I375,2)</f>
        <v>0</v>
      </c>
      <c r="U375">
        <f>CV375*I375</f>
        <v>41.080000000000005</v>
      </c>
      <c r="V375">
        <f>CW375*I375</f>
        <v>0</v>
      </c>
      <c r="W375">
        <f>ROUND(CX375*I375,2)</f>
        <v>0</v>
      </c>
      <c r="X375">
        <f t="shared" ref="X375:Y378" si="178">ROUND(CY375,2)</f>
        <v>4510.2700000000004</v>
      </c>
      <c r="Y375">
        <f t="shared" si="178"/>
        <v>644.32000000000005</v>
      </c>
      <c r="AA375">
        <v>35064013</v>
      </c>
      <c r="AB375">
        <f>ROUND((AC375+AD375+AF375),2)</f>
        <v>815.6</v>
      </c>
      <c r="AC375">
        <f>ROUND(((ES375*8)),2)</f>
        <v>0</v>
      </c>
      <c r="AD375">
        <f>ROUND(((((ET375*8))-((EU375*8)))+AE375),2)</f>
        <v>0</v>
      </c>
      <c r="AE375">
        <f>ROUND(((EU375*8)),2)</f>
        <v>0</v>
      </c>
      <c r="AF375">
        <f>ROUND(((EV375*8)),2)</f>
        <v>815.6</v>
      </c>
      <c r="AG375">
        <f>ROUND((AP375),2)</f>
        <v>0</v>
      </c>
      <c r="AH375">
        <f>((EW375*8))</f>
        <v>5.2</v>
      </c>
      <c r="AI375">
        <f>((EX375*8))</f>
        <v>0</v>
      </c>
      <c r="AJ375">
        <f>ROUND((AS375),2)</f>
        <v>0</v>
      </c>
      <c r="AK375">
        <v>101.95</v>
      </c>
      <c r="AL375">
        <v>0</v>
      </c>
      <c r="AM375">
        <v>0</v>
      </c>
      <c r="AN375">
        <v>0</v>
      </c>
      <c r="AO375">
        <v>101.95</v>
      </c>
      <c r="AP375">
        <v>0</v>
      </c>
      <c r="AQ375">
        <v>0.65</v>
      </c>
      <c r="AR375">
        <v>0</v>
      </c>
      <c r="AS375">
        <v>0</v>
      </c>
      <c r="AT375">
        <v>70</v>
      </c>
      <c r="AU375">
        <v>10</v>
      </c>
      <c r="AV375">
        <v>1</v>
      </c>
      <c r="AW375">
        <v>1</v>
      </c>
      <c r="AZ375">
        <v>1</v>
      </c>
      <c r="BA375">
        <v>1</v>
      </c>
      <c r="BB375">
        <v>1</v>
      </c>
      <c r="BC375">
        <v>1</v>
      </c>
      <c r="BD375" t="s">
        <v>3</v>
      </c>
      <c r="BE375" t="s">
        <v>3</v>
      </c>
      <c r="BF375" t="s">
        <v>3</v>
      </c>
      <c r="BG375" t="s">
        <v>3</v>
      </c>
      <c r="BH375">
        <v>0</v>
      </c>
      <c r="BI375">
        <v>4</v>
      </c>
      <c r="BJ375" t="s">
        <v>40</v>
      </c>
      <c r="BM375">
        <v>0</v>
      </c>
      <c r="BN375">
        <v>0</v>
      </c>
      <c r="BO375" t="s">
        <v>3</v>
      </c>
      <c r="BP375">
        <v>0</v>
      </c>
      <c r="BQ375">
        <v>1</v>
      </c>
      <c r="BR375">
        <v>0</v>
      </c>
      <c r="BS375">
        <v>1</v>
      </c>
      <c r="BT375">
        <v>1</v>
      </c>
      <c r="BU375">
        <v>1</v>
      </c>
      <c r="BV375">
        <v>1</v>
      </c>
      <c r="BW375">
        <v>1</v>
      </c>
      <c r="BX375">
        <v>1</v>
      </c>
      <c r="BY375" t="s">
        <v>3</v>
      </c>
      <c r="BZ375">
        <v>70</v>
      </c>
      <c r="CA375">
        <v>10</v>
      </c>
      <c r="CF375">
        <v>0</v>
      </c>
      <c r="CG375">
        <v>0</v>
      </c>
      <c r="CM375">
        <v>0</v>
      </c>
      <c r="CN375" t="s">
        <v>3</v>
      </c>
      <c r="CO375">
        <v>0</v>
      </c>
      <c r="CP375">
        <f>(P375+Q375+S375)</f>
        <v>6443.24</v>
      </c>
      <c r="CQ375">
        <f>(AC375*BC375*AW375)</f>
        <v>0</v>
      </c>
      <c r="CR375">
        <f>(((((ET375*8))*BB375-((EU375*8))*BS375)+AE375*BS375)*AV375)</f>
        <v>0</v>
      </c>
      <c r="CS375">
        <f>(AE375*BS375*AV375)</f>
        <v>0</v>
      </c>
      <c r="CT375">
        <f>(AF375*BA375*AV375)</f>
        <v>815.6</v>
      </c>
      <c r="CU375">
        <f>AG375</f>
        <v>0</v>
      </c>
      <c r="CV375">
        <f>(AH375*AV375)</f>
        <v>5.2</v>
      </c>
      <c r="CW375">
        <f t="shared" ref="CW375:CX378" si="179">AI375</f>
        <v>0</v>
      </c>
      <c r="CX375">
        <f t="shared" si="179"/>
        <v>0</v>
      </c>
      <c r="CY375">
        <f>((S375*BZ375)/100)</f>
        <v>4510.268</v>
      </c>
      <c r="CZ375">
        <f>((S375*CA375)/100)</f>
        <v>644.32399999999996</v>
      </c>
      <c r="DC375" t="s">
        <v>3</v>
      </c>
      <c r="DD375" t="s">
        <v>162</v>
      </c>
      <c r="DE375" t="s">
        <v>162</v>
      </c>
      <c r="DF375" t="s">
        <v>162</v>
      </c>
      <c r="DG375" t="s">
        <v>162</v>
      </c>
      <c r="DH375" t="s">
        <v>3</v>
      </c>
      <c r="DI375" t="s">
        <v>162</v>
      </c>
      <c r="DJ375" t="s">
        <v>162</v>
      </c>
      <c r="DK375" t="s">
        <v>3</v>
      </c>
      <c r="DL375" t="s">
        <v>3</v>
      </c>
      <c r="DM375" t="s">
        <v>3</v>
      </c>
      <c r="DN375">
        <v>0</v>
      </c>
      <c r="DO375">
        <v>0</v>
      </c>
      <c r="DP375">
        <v>1</v>
      </c>
      <c r="DQ375">
        <v>1</v>
      </c>
      <c r="DU375">
        <v>1005</v>
      </c>
      <c r="DV375" t="s">
        <v>26</v>
      </c>
      <c r="DW375" t="s">
        <v>26</v>
      </c>
      <c r="DX375">
        <v>100</v>
      </c>
      <c r="EE375">
        <v>33645457</v>
      </c>
      <c r="EF375">
        <v>1</v>
      </c>
      <c r="EG375" t="s">
        <v>20</v>
      </c>
      <c r="EH375">
        <v>0</v>
      </c>
      <c r="EI375" t="s">
        <v>3</v>
      </c>
      <c r="EJ375">
        <v>4</v>
      </c>
      <c r="EK375">
        <v>0</v>
      </c>
      <c r="EL375" t="s">
        <v>21</v>
      </c>
      <c r="EM375" t="s">
        <v>22</v>
      </c>
      <c r="EO375" t="s">
        <v>3</v>
      </c>
      <c r="EQ375">
        <v>0</v>
      </c>
      <c r="ER375">
        <v>101.95</v>
      </c>
      <c r="ES375">
        <v>0</v>
      </c>
      <c r="ET375">
        <v>0</v>
      </c>
      <c r="EU375">
        <v>0</v>
      </c>
      <c r="EV375">
        <v>101.95</v>
      </c>
      <c r="EW375">
        <v>0.65</v>
      </c>
      <c r="EX375">
        <v>0</v>
      </c>
      <c r="EY375">
        <v>0</v>
      </c>
      <c r="FQ375">
        <v>0</v>
      </c>
      <c r="FR375">
        <f>ROUND(IF(AND(BH375=3,BI375=3),P375,0),2)</f>
        <v>0</v>
      </c>
      <c r="FS375">
        <v>0</v>
      </c>
      <c r="FX375">
        <v>70</v>
      </c>
      <c r="FY375">
        <v>10</v>
      </c>
      <c r="GA375" t="s">
        <v>3</v>
      </c>
      <c r="GD375">
        <v>0</v>
      </c>
      <c r="GF375">
        <v>2133828896</v>
      </c>
      <c r="GG375">
        <v>2</v>
      </c>
      <c r="GH375">
        <v>1</v>
      </c>
      <c r="GI375">
        <v>-2</v>
      </c>
      <c r="GJ375">
        <v>0</v>
      </c>
      <c r="GK375">
        <f>ROUND(R375*(R12)/100,2)</f>
        <v>0</v>
      </c>
      <c r="GL375">
        <f>ROUND(IF(AND(BH375=3,BI375=3,FS375&lt;&gt;0),P375,0),2)</f>
        <v>0</v>
      </c>
      <c r="GM375">
        <f>ROUND(O375+X375+Y375+GK375,2)+GX375</f>
        <v>11597.83</v>
      </c>
      <c r="GN375">
        <f>IF(OR(BI375=0,BI375=1),ROUND(O375+X375+Y375+GK375,2),0)</f>
        <v>0</v>
      </c>
      <c r="GO375">
        <f>IF(BI375=2,ROUND(O375+X375+Y375+GK375,2),0)</f>
        <v>0</v>
      </c>
      <c r="GP375">
        <f>IF(BI375=4,ROUND(O375+X375+Y375+GK375,2)+GX375,0)</f>
        <v>11597.83</v>
      </c>
      <c r="GR375">
        <v>0</v>
      </c>
      <c r="GS375">
        <v>3</v>
      </c>
      <c r="GT375">
        <v>0</v>
      </c>
      <c r="GU375" t="s">
        <v>3</v>
      </c>
      <c r="GV375">
        <f>ROUND(GT375,2)</f>
        <v>0</v>
      </c>
      <c r="GW375">
        <v>1</v>
      </c>
      <c r="GX375">
        <f>ROUND(GV375*GW375*I375,2)</f>
        <v>0</v>
      </c>
      <c r="HA375">
        <v>0</v>
      </c>
      <c r="HB375">
        <v>0</v>
      </c>
      <c r="IK375">
        <v>0</v>
      </c>
    </row>
    <row r="376" spans="1:245" x14ac:dyDescent="0.2">
      <c r="A376">
        <v>17</v>
      </c>
      <c r="B376">
        <v>1</v>
      </c>
      <c r="C376">
        <f>ROW(SmtRes!A76)</f>
        <v>76</v>
      </c>
      <c r="D376">
        <f>ROW(EtalonRes!A71)</f>
        <v>71</v>
      </c>
      <c r="E376" t="s">
        <v>169</v>
      </c>
      <c r="F376" t="s">
        <v>42</v>
      </c>
      <c r="G376" t="s">
        <v>43</v>
      </c>
      <c r="H376" t="s">
        <v>26</v>
      </c>
      <c r="I376">
        <f>ROUND(790/100,9)</f>
        <v>7.9</v>
      </c>
      <c r="J376">
        <v>0</v>
      </c>
      <c r="O376">
        <f>ROUND(CP376,2)</f>
        <v>6851.2</v>
      </c>
      <c r="P376">
        <f>ROUND(CQ376*I376,2)</f>
        <v>2836.42</v>
      </c>
      <c r="Q376">
        <f>ROUND(CR376*I376,2)</f>
        <v>0</v>
      </c>
      <c r="R376">
        <f>ROUND(CS376*I376,2)</f>
        <v>0</v>
      </c>
      <c r="S376">
        <f>ROUND(CT376*I376,2)</f>
        <v>4014.78</v>
      </c>
      <c r="T376">
        <f>ROUND(CU376*I376,2)</f>
        <v>0</v>
      </c>
      <c r="U376">
        <f>CV376*I376</f>
        <v>25.596000000000004</v>
      </c>
      <c r="V376">
        <f>CW376*I376</f>
        <v>0</v>
      </c>
      <c r="W376">
        <f>ROUND(CX376*I376,2)</f>
        <v>0</v>
      </c>
      <c r="X376">
        <f t="shared" si="178"/>
        <v>2810.35</v>
      </c>
      <c r="Y376">
        <f t="shared" si="178"/>
        <v>401.48</v>
      </c>
      <c r="AA376">
        <v>35064013</v>
      </c>
      <c r="AB376">
        <f>ROUND((AC376+AD376+AF376),2)</f>
        <v>867.24</v>
      </c>
      <c r="AC376">
        <f>ROUND(((ES376*12)),2)</f>
        <v>359.04</v>
      </c>
      <c r="AD376">
        <f>ROUND(((((ET376*12))-((EU376*12)))+AE376),2)</f>
        <v>0</v>
      </c>
      <c r="AE376">
        <f>ROUND(((EU376*12)),2)</f>
        <v>0</v>
      </c>
      <c r="AF376">
        <f>ROUND(((EV376*12)),2)</f>
        <v>508.2</v>
      </c>
      <c r="AG376">
        <f>ROUND((AP376),2)</f>
        <v>0</v>
      </c>
      <c r="AH376">
        <f>((EW376*12))</f>
        <v>3.24</v>
      </c>
      <c r="AI376">
        <f>((EX376*12))</f>
        <v>0</v>
      </c>
      <c r="AJ376">
        <f>ROUND((AS376),2)</f>
        <v>0</v>
      </c>
      <c r="AK376">
        <v>72.27</v>
      </c>
      <c r="AL376">
        <v>29.92</v>
      </c>
      <c r="AM376">
        <v>0</v>
      </c>
      <c r="AN376">
        <v>0</v>
      </c>
      <c r="AO376">
        <v>42.35</v>
      </c>
      <c r="AP376">
        <v>0</v>
      </c>
      <c r="AQ376">
        <v>0.27</v>
      </c>
      <c r="AR376">
        <v>0</v>
      </c>
      <c r="AS376">
        <v>0</v>
      </c>
      <c r="AT376">
        <v>70</v>
      </c>
      <c r="AU376">
        <v>10</v>
      </c>
      <c r="AV376">
        <v>1</v>
      </c>
      <c r="AW376">
        <v>1</v>
      </c>
      <c r="AZ376">
        <v>1</v>
      </c>
      <c r="BA376">
        <v>1</v>
      </c>
      <c r="BB376">
        <v>1</v>
      </c>
      <c r="BC376">
        <v>1</v>
      </c>
      <c r="BD376" t="s">
        <v>3</v>
      </c>
      <c r="BE376" t="s">
        <v>3</v>
      </c>
      <c r="BF376" t="s">
        <v>3</v>
      </c>
      <c r="BG376" t="s">
        <v>3</v>
      </c>
      <c r="BH376">
        <v>0</v>
      </c>
      <c r="BI376">
        <v>4</v>
      </c>
      <c r="BJ376" t="s">
        <v>44</v>
      </c>
      <c r="BM376">
        <v>0</v>
      </c>
      <c r="BN376">
        <v>0</v>
      </c>
      <c r="BO376" t="s">
        <v>3</v>
      </c>
      <c r="BP376">
        <v>0</v>
      </c>
      <c r="BQ376">
        <v>1</v>
      </c>
      <c r="BR376">
        <v>0</v>
      </c>
      <c r="BS376">
        <v>1</v>
      </c>
      <c r="BT376">
        <v>1</v>
      </c>
      <c r="BU376">
        <v>1</v>
      </c>
      <c r="BV376">
        <v>1</v>
      </c>
      <c r="BW376">
        <v>1</v>
      </c>
      <c r="BX376">
        <v>1</v>
      </c>
      <c r="BY376" t="s">
        <v>3</v>
      </c>
      <c r="BZ376">
        <v>70</v>
      </c>
      <c r="CA376">
        <v>10</v>
      </c>
      <c r="CF376">
        <v>0</v>
      </c>
      <c r="CG376">
        <v>0</v>
      </c>
      <c r="CM376">
        <v>0</v>
      </c>
      <c r="CN376" t="s">
        <v>3</v>
      </c>
      <c r="CO376">
        <v>0</v>
      </c>
      <c r="CP376">
        <f>(P376+Q376+S376)</f>
        <v>6851.2000000000007</v>
      </c>
      <c r="CQ376">
        <f>(AC376*BC376*AW376)</f>
        <v>359.04</v>
      </c>
      <c r="CR376">
        <f>(((((ET376*12))*BB376-((EU376*12))*BS376)+AE376*BS376)*AV376)</f>
        <v>0</v>
      </c>
      <c r="CS376">
        <f>(AE376*BS376*AV376)</f>
        <v>0</v>
      </c>
      <c r="CT376">
        <f>(AF376*BA376*AV376)</f>
        <v>508.2</v>
      </c>
      <c r="CU376">
        <f>AG376</f>
        <v>0</v>
      </c>
      <c r="CV376">
        <f>(AH376*AV376)</f>
        <v>3.24</v>
      </c>
      <c r="CW376">
        <f t="shared" si="179"/>
        <v>0</v>
      </c>
      <c r="CX376">
        <f t="shared" si="179"/>
        <v>0</v>
      </c>
      <c r="CY376">
        <f>((S376*BZ376)/100)</f>
        <v>2810.3460000000005</v>
      </c>
      <c r="CZ376">
        <f>((S376*CA376)/100)</f>
        <v>401.47800000000001</v>
      </c>
      <c r="DC376" t="s">
        <v>3</v>
      </c>
      <c r="DD376" t="s">
        <v>164</v>
      </c>
      <c r="DE376" t="s">
        <v>164</v>
      </c>
      <c r="DF376" t="s">
        <v>164</v>
      </c>
      <c r="DG376" t="s">
        <v>164</v>
      </c>
      <c r="DH376" t="s">
        <v>3</v>
      </c>
      <c r="DI376" t="s">
        <v>164</v>
      </c>
      <c r="DJ376" t="s">
        <v>164</v>
      </c>
      <c r="DK376" t="s">
        <v>3</v>
      </c>
      <c r="DL376" t="s">
        <v>3</v>
      </c>
      <c r="DM376" t="s">
        <v>3</v>
      </c>
      <c r="DN376">
        <v>0</v>
      </c>
      <c r="DO376">
        <v>0</v>
      </c>
      <c r="DP376">
        <v>1</v>
      </c>
      <c r="DQ376">
        <v>1</v>
      </c>
      <c r="DU376">
        <v>1005</v>
      </c>
      <c r="DV376" t="s">
        <v>26</v>
      </c>
      <c r="DW376" t="s">
        <v>26</v>
      </c>
      <c r="DX376">
        <v>100</v>
      </c>
      <c r="EE376">
        <v>33645457</v>
      </c>
      <c r="EF376">
        <v>1</v>
      </c>
      <c r="EG376" t="s">
        <v>20</v>
      </c>
      <c r="EH376">
        <v>0</v>
      </c>
      <c r="EI376" t="s">
        <v>3</v>
      </c>
      <c r="EJ376">
        <v>4</v>
      </c>
      <c r="EK376">
        <v>0</v>
      </c>
      <c r="EL376" t="s">
        <v>21</v>
      </c>
      <c r="EM376" t="s">
        <v>22</v>
      </c>
      <c r="EO376" t="s">
        <v>3</v>
      </c>
      <c r="EQ376">
        <v>0</v>
      </c>
      <c r="ER376">
        <v>72.27</v>
      </c>
      <c r="ES376">
        <v>29.92</v>
      </c>
      <c r="ET376">
        <v>0</v>
      </c>
      <c r="EU376">
        <v>0</v>
      </c>
      <c r="EV376">
        <v>42.35</v>
      </c>
      <c r="EW376">
        <v>0.27</v>
      </c>
      <c r="EX376">
        <v>0</v>
      </c>
      <c r="EY376">
        <v>0</v>
      </c>
      <c r="FQ376">
        <v>0</v>
      </c>
      <c r="FR376">
        <f>ROUND(IF(AND(BH376=3,BI376=3),P376,0),2)</f>
        <v>0</v>
      </c>
      <c r="FS376">
        <v>0</v>
      </c>
      <c r="FX376">
        <v>70</v>
      </c>
      <c r="FY376">
        <v>10</v>
      </c>
      <c r="GA376" t="s">
        <v>3</v>
      </c>
      <c r="GD376">
        <v>0</v>
      </c>
      <c r="GF376">
        <v>1345771478</v>
      </c>
      <c r="GG376">
        <v>2</v>
      </c>
      <c r="GH376">
        <v>1</v>
      </c>
      <c r="GI376">
        <v>-2</v>
      </c>
      <c r="GJ376">
        <v>0</v>
      </c>
      <c r="GK376">
        <f>ROUND(R376*(R12)/100,2)</f>
        <v>0</v>
      </c>
      <c r="GL376">
        <f>ROUND(IF(AND(BH376=3,BI376=3,FS376&lt;&gt;0),P376,0),2)</f>
        <v>0</v>
      </c>
      <c r="GM376">
        <f>ROUND(O376+X376+Y376+GK376,2)+GX376</f>
        <v>10063.030000000001</v>
      </c>
      <c r="GN376">
        <f>IF(OR(BI376=0,BI376=1),ROUND(O376+X376+Y376+GK376,2),0)</f>
        <v>0</v>
      </c>
      <c r="GO376">
        <f>IF(BI376=2,ROUND(O376+X376+Y376+GK376,2),0)</f>
        <v>0</v>
      </c>
      <c r="GP376">
        <f>IF(BI376=4,ROUND(O376+X376+Y376+GK376,2)+GX376,0)</f>
        <v>10063.030000000001</v>
      </c>
      <c r="GR376">
        <v>0</v>
      </c>
      <c r="GS376">
        <v>3</v>
      </c>
      <c r="GT376">
        <v>0</v>
      </c>
      <c r="GU376" t="s">
        <v>3</v>
      </c>
      <c r="GV376">
        <f>ROUND(GT376,2)</f>
        <v>0</v>
      </c>
      <c r="GW376">
        <v>1</v>
      </c>
      <c r="GX376">
        <f>ROUND(GV376*GW376*I376,2)</f>
        <v>0</v>
      </c>
      <c r="HA376">
        <v>0</v>
      </c>
      <c r="HB376">
        <v>0</v>
      </c>
      <c r="IK376">
        <v>0</v>
      </c>
    </row>
    <row r="377" spans="1:245" x14ac:dyDescent="0.2">
      <c r="A377">
        <v>18</v>
      </c>
      <c r="B377">
        <v>1</v>
      </c>
      <c r="C377">
        <v>75</v>
      </c>
      <c r="E377" t="s">
        <v>170</v>
      </c>
      <c r="F377" t="s">
        <v>47</v>
      </c>
      <c r="G377" t="s">
        <v>48</v>
      </c>
      <c r="H377" t="s">
        <v>49</v>
      </c>
      <c r="I377">
        <f>I376*J377</f>
        <v>-758.4</v>
      </c>
      <c r="J377">
        <v>-95.999999999999986</v>
      </c>
      <c r="O377">
        <f>ROUND(CP377,2)</f>
        <v>-2836.42</v>
      </c>
      <c r="P377">
        <f>ROUND(CQ377*I377,2)</f>
        <v>-2836.42</v>
      </c>
      <c r="Q377">
        <f>ROUND(CR377*I377,2)</f>
        <v>0</v>
      </c>
      <c r="R377">
        <f>ROUND(CS377*I377,2)</f>
        <v>0</v>
      </c>
      <c r="S377">
        <f>ROUND(CT377*I377,2)</f>
        <v>0</v>
      </c>
      <c r="T377">
        <f>ROUND(CU377*I377,2)</f>
        <v>0</v>
      </c>
      <c r="U377">
        <f>CV377*I377</f>
        <v>0</v>
      </c>
      <c r="V377">
        <f>CW377*I377</f>
        <v>0</v>
      </c>
      <c r="W377">
        <f>ROUND(CX377*I377,2)</f>
        <v>0</v>
      </c>
      <c r="X377">
        <f t="shared" si="178"/>
        <v>0</v>
      </c>
      <c r="Y377">
        <f t="shared" si="178"/>
        <v>0</v>
      </c>
      <c r="AA377">
        <v>35064013</v>
      </c>
      <c r="AB377">
        <f>ROUND((AC377+AD377+AF377),2)</f>
        <v>3.74</v>
      </c>
      <c r="AC377">
        <f>ROUND((ES377),2)</f>
        <v>3.74</v>
      </c>
      <c r="AD377">
        <f>ROUND((((ET377)-(EU377))+AE377),2)</f>
        <v>0</v>
      </c>
      <c r="AE377">
        <f>ROUND((EU377),2)</f>
        <v>0</v>
      </c>
      <c r="AF377">
        <f>ROUND((EV377),2)</f>
        <v>0</v>
      </c>
      <c r="AG377">
        <f>ROUND((AP377),2)</f>
        <v>0</v>
      </c>
      <c r="AH377">
        <f>(EW377)</f>
        <v>0</v>
      </c>
      <c r="AI377">
        <f>(EX377)</f>
        <v>0</v>
      </c>
      <c r="AJ377">
        <f>ROUND((AS377),2)</f>
        <v>0</v>
      </c>
      <c r="AK377">
        <v>3.74</v>
      </c>
      <c r="AL377">
        <v>3.74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70</v>
      </c>
      <c r="AU377">
        <v>10</v>
      </c>
      <c r="AV377">
        <v>1</v>
      </c>
      <c r="AW377">
        <v>1</v>
      </c>
      <c r="AZ377">
        <v>1</v>
      </c>
      <c r="BA377">
        <v>1</v>
      </c>
      <c r="BB377">
        <v>1</v>
      </c>
      <c r="BC377">
        <v>1</v>
      </c>
      <c r="BD377" t="s">
        <v>3</v>
      </c>
      <c r="BE377" t="s">
        <v>3</v>
      </c>
      <c r="BF377" t="s">
        <v>3</v>
      </c>
      <c r="BG377" t="s">
        <v>3</v>
      </c>
      <c r="BH377">
        <v>3</v>
      </c>
      <c r="BI377">
        <v>4</v>
      </c>
      <c r="BJ377" t="s">
        <v>50</v>
      </c>
      <c r="BM377">
        <v>0</v>
      </c>
      <c r="BN377">
        <v>0</v>
      </c>
      <c r="BO377" t="s">
        <v>3</v>
      </c>
      <c r="BP377">
        <v>0</v>
      </c>
      <c r="BQ377">
        <v>1</v>
      </c>
      <c r="BR377">
        <v>1</v>
      </c>
      <c r="BS377">
        <v>1</v>
      </c>
      <c r="BT377">
        <v>1</v>
      </c>
      <c r="BU377">
        <v>1</v>
      </c>
      <c r="BV377">
        <v>1</v>
      </c>
      <c r="BW377">
        <v>1</v>
      </c>
      <c r="BX377">
        <v>1</v>
      </c>
      <c r="BY377" t="s">
        <v>3</v>
      </c>
      <c r="BZ377">
        <v>70</v>
      </c>
      <c r="CA377">
        <v>10</v>
      </c>
      <c r="CF377">
        <v>0</v>
      </c>
      <c r="CG377">
        <v>0</v>
      </c>
      <c r="CM377">
        <v>0</v>
      </c>
      <c r="CN377" t="s">
        <v>3</v>
      </c>
      <c r="CO377">
        <v>0</v>
      </c>
      <c r="CP377">
        <f>(P377+Q377+S377)</f>
        <v>-2836.42</v>
      </c>
      <c r="CQ377">
        <f>(AC377*BC377*AW377)</f>
        <v>3.74</v>
      </c>
      <c r="CR377">
        <f>((((ET377)*BB377-(EU377)*BS377)+AE377*BS377)*AV377)</f>
        <v>0</v>
      </c>
      <c r="CS377">
        <f>(AE377*BS377*AV377)</f>
        <v>0</v>
      </c>
      <c r="CT377">
        <f>(AF377*BA377*AV377)</f>
        <v>0</v>
      </c>
      <c r="CU377">
        <f>AG377</f>
        <v>0</v>
      </c>
      <c r="CV377">
        <f>(AH377*AV377)</f>
        <v>0</v>
      </c>
      <c r="CW377">
        <f t="shared" si="179"/>
        <v>0</v>
      </c>
      <c r="CX377">
        <f t="shared" si="179"/>
        <v>0</v>
      </c>
      <c r="CY377">
        <f>((S377*BZ377)/100)</f>
        <v>0</v>
      </c>
      <c r="CZ377">
        <f>((S377*CA377)/100)</f>
        <v>0</v>
      </c>
      <c r="DC377" t="s">
        <v>3</v>
      </c>
      <c r="DD377" t="s">
        <v>3</v>
      </c>
      <c r="DE377" t="s">
        <v>3</v>
      </c>
      <c r="DF377" t="s">
        <v>3</v>
      </c>
      <c r="DG377" t="s">
        <v>3</v>
      </c>
      <c r="DH377" t="s">
        <v>3</v>
      </c>
      <c r="DI377" t="s">
        <v>3</v>
      </c>
      <c r="DJ377" t="s">
        <v>3</v>
      </c>
      <c r="DK377" t="s">
        <v>3</v>
      </c>
      <c r="DL377" t="s">
        <v>3</v>
      </c>
      <c r="DM377" t="s">
        <v>3</v>
      </c>
      <c r="DN377">
        <v>0</v>
      </c>
      <c r="DO377">
        <v>0</v>
      </c>
      <c r="DP377">
        <v>1</v>
      </c>
      <c r="DQ377">
        <v>1</v>
      </c>
      <c r="DU377">
        <v>1009</v>
      </c>
      <c r="DV377" t="s">
        <v>49</v>
      </c>
      <c r="DW377" t="s">
        <v>49</v>
      </c>
      <c r="DX377">
        <v>1</v>
      </c>
      <c r="EE377">
        <v>33645457</v>
      </c>
      <c r="EF377">
        <v>1</v>
      </c>
      <c r="EG377" t="s">
        <v>20</v>
      </c>
      <c r="EH377">
        <v>0</v>
      </c>
      <c r="EI377" t="s">
        <v>3</v>
      </c>
      <c r="EJ377">
        <v>4</v>
      </c>
      <c r="EK377">
        <v>0</v>
      </c>
      <c r="EL377" t="s">
        <v>21</v>
      </c>
      <c r="EM377" t="s">
        <v>22</v>
      </c>
      <c r="EO377" t="s">
        <v>3</v>
      </c>
      <c r="EQ377">
        <v>32768</v>
      </c>
      <c r="ER377">
        <v>3.74</v>
      </c>
      <c r="ES377">
        <v>3.74</v>
      </c>
      <c r="ET377">
        <v>0</v>
      </c>
      <c r="EU377">
        <v>0</v>
      </c>
      <c r="EV377">
        <v>0</v>
      </c>
      <c r="EW377">
        <v>0</v>
      </c>
      <c r="EX377">
        <v>0</v>
      </c>
      <c r="FQ377">
        <v>0</v>
      </c>
      <c r="FR377">
        <f>ROUND(IF(AND(BH377=3,BI377=3),P377,0),2)</f>
        <v>0</v>
      </c>
      <c r="FS377">
        <v>0</v>
      </c>
      <c r="FX377">
        <v>70</v>
      </c>
      <c r="FY377">
        <v>10</v>
      </c>
      <c r="GA377" t="s">
        <v>3</v>
      </c>
      <c r="GD377">
        <v>0</v>
      </c>
      <c r="GF377">
        <v>-1979446105</v>
      </c>
      <c r="GG377">
        <v>2</v>
      </c>
      <c r="GH377">
        <v>1</v>
      </c>
      <c r="GI377">
        <v>-2</v>
      </c>
      <c r="GJ377">
        <v>0</v>
      </c>
      <c r="GK377">
        <f>ROUND(R377*(R12)/100,2)</f>
        <v>0</v>
      </c>
      <c r="GL377">
        <f>ROUND(IF(AND(BH377=3,BI377=3,FS377&lt;&gt;0),P377,0),2)</f>
        <v>0</v>
      </c>
      <c r="GM377">
        <f>ROUND(O377+X377+Y377+GK377,2)+GX377</f>
        <v>-2836.42</v>
      </c>
      <c r="GN377">
        <f>IF(OR(BI377=0,BI377=1),ROUND(O377+X377+Y377+GK377,2),0)</f>
        <v>0</v>
      </c>
      <c r="GO377">
        <f>IF(BI377=2,ROUND(O377+X377+Y377+GK377,2),0)</f>
        <v>0</v>
      </c>
      <c r="GP377">
        <f>IF(BI377=4,ROUND(O377+X377+Y377+GK377,2)+GX377,0)</f>
        <v>-2836.42</v>
      </c>
      <c r="GR377">
        <v>0</v>
      </c>
      <c r="GS377">
        <v>3</v>
      </c>
      <c r="GT377">
        <v>0</v>
      </c>
      <c r="GU377" t="s">
        <v>3</v>
      </c>
      <c r="GV377">
        <f>ROUND(GT377,2)</f>
        <v>0</v>
      </c>
      <c r="GW377">
        <v>1</v>
      </c>
      <c r="GX377">
        <f>ROUND(GV377*GW377*I377,2)</f>
        <v>0</v>
      </c>
      <c r="HA377">
        <v>0</v>
      </c>
      <c r="HB377">
        <v>0</v>
      </c>
      <c r="IK377">
        <v>0</v>
      </c>
    </row>
    <row r="378" spans="1:245" x14ac:dyDescent="0.2">
      <c r="A378">
        <v>18</v>
      </c>
      <c r="B378">
        <v>1</v>
      </c>
      <c r="C378">
        <v>76</v>
      </c>
      <c r="E378" t="s">
        <v>171</v>
      </c>
      <c r="F378" t="s">
        <v>52</v>
      </c>
      <c r="G378" t="s">
        <v>53</v>
      </c>
      <c r="H378" t="s">
        <v>49</v>
      </c>
      <c r="I378">
        <f>I376*J378</f>
        <v>474</v>
      </c>
      <c r="J378">
        <v>60</v>
      </c>
      <c r="O378">
        <f>ROUND(CP378,2)</f>
        <v>1564.2</v>
      </c>
      <c r="P378">
        <f>ROUND(CQ378*I378,2)</f>
        <v>1564.2</v>
      </c>
      <c r="Q378">
        <f>ROUND(CR378*I378,2)</f>
        <v>0</v>
      </c>
      <c r="R378">
        <f>ROUND(CS378*I378,2)</f>
        <v>0</v>
      </c>
      <c r="S378">
        <f>ROUND(CT378*I378,2)</f>
        <v>0</v>
      </c>
      <c r="T378">
        <f>ROUND(CU378*I378,2)</f>
        <v>0</v>
      </c>
      <c r="U378">
        <f>CV378*I378</f>
        <v>0</v>
      </c>
      <c r="V378">
        <f>CW378*I378</f>
        <v>0</v>
      </c>
      <c r="W378">
        <f>ROUND(CX378*I378,2)</f>
        <v>0</v>
      </c>
      <c r="X378">
        <f t="shared" si="178"/>
        <v>0</v>
      </c>
      <c r="Y378">
        <f t="shared" si="178"/>
        <v>0</v>
      </c>
      <c r="AA378">
        <v>35064013</v>
      </c>
      <c r="AB378">
        <f>ROUND((AC378+AD378+AF378),2)</f>
        <v>3.3</v>
      </c>
      <c r="AC378">
        <f>ROUND((ES378),2)</f>
        <v>3.3</v>
      </c>
      <c r="AD378">
        <f>ROUND((((ET378)-(EU378))+AE378),2)</f>
        <v>0</v>
      </c>
      <c r="AE378">
        <f>ROUND((EU378),2)</f>
        <v>0</v>
      </c>
      <c r="AF378">
        <f>ROUND((EV378),2)</f>
        <v>0</v>
      </c>
      <c r="AG378">
        <f>ROUND((AP378),2)</f>
        <v>0</v>
      </c>
      <c r="AH378">
        <f>(EW378)</f>
        <v>0</v>
      </c>
      <c r="AI378">
        <f>(EX378)</f>
        <v>0</v>
      </c>
      <c r="AJ378">
        <f>ROUND((AS378),2)</f>
        <v>0</v>
      </c>
      <c r="AK378">
        <v>3.3</v>
      </c>
      <c r="AL378">
        <v>3.3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70</v>
      </c>
      <c r="AU378">
        <v>10</v>
      </c>
      <c r="AV378">
        <v>1</v>
      </c>
      <c r="AW378">
        <v>1</v>
      </c>
      <c r="AZ378">
        <v>1</v>
      </c>
      <c r="BA378">
        <v>1</v>
      </c>
      <c r="BB378">
        <v>1</v>
      </c>
      <c r="BC378">
        <v>1</v>
      </c>
      <c r="BD378" t="s">
        <v>3</v>
      </c>
      <c r="BE378" t="s">
        <v>3</v>
      </c>
      <c r="BF378" t="s">
        <v>3</v>
      </c>
      <c r="BG378" t="s">
        <v>3</v>
      </c>
      <c r="BH378">
        <v>3</v>
      </c>
      <c r="BI378">
        <v>4</v>
      </c>
      <c r="BJ378" t="s">
        <v>54</v>
      </c>
      <c r="BM378">
        <v>0</v>
      </c>
      <c r="BN378">
        <v>0</v>
      </c>
      <c r="BO378" t="s">
        <v>3</v>
      </c>
      <c r="BP378">
        <v>0</v>
      </c>
      <c r="BQ378">
        <v>1</v>
      </c>
      <c r="BR378">
        <v>0</v>
      </c>
      <c r="BS378">
        <v>1</v>
      </c>
      <c r="BT378">
        <v>1</v>
      </c>
      <c r="BU378">
        <v>1</v>
      </c>
      <c r="BV378">
        <v>1</v>
      </c>
      <c r="BW378">
        <v>1</v>
      </c>
      <c r="BX378">
        <v>1</v>
      </c>
      <c r="BY378" t="s">
        <v>3</v>
      </c>
      <c r="BZ378">
        <v>70</v>
      </c>
      <c r="CA378">
        <v>10</v>
      </c>
      <c r="CF378">
        <v>0</v>
      </c>
      <c r="CG378">
        <v>0</v>
      </c>
      <c r="CM378">
        <v>0</v>
      </c>
      <c r="CN378" t="s">
        <v>3</v>
      </c>
      <c r="CO378">
        <v>0</v>
      </c>
      <c r="CP378">
        <f>(P378+Q378+S378)</f>
        <v>1564.2</v>
      </c>
      <c r="CQ378">
        <f>(AC378*BC378*AW378)</f>
        <v>3.3</v>
      </c>
      <c r="CR378">
        <f>((((ET378)*BB378-(EU378)*BS378)+AE378*BS378)*AV378)</f>
        <v>0</v>
      </c>
      <c r="CS378">
        <f>(AE378*BS378*AV378)</f>
        <v>0</v>
      </c>
      <c r="CT378">
        <f>(AF378*BA378*AV378)</f>
        <v>0</v>
      </c>
      <c r="CU378">
        <f>AG378</f>
        <v>0</v>
      </c>
      <c r="CV378">
        <f>(AH378*AV378)</f>
        <v>0</v>
      </c>
      <c r="CW378">
        <f t="shared" si="179"/>
        <v>0</v>
      </c>
      <c r="CX378">
        <f t="shared" si="179"/>
        <v>0</v>
      </c>
      <c r="CY378">
        <f>((S378*BZ378)/100)</f>
        <v>0</v>
      </c>
      <c r="CZ378">
        <f>((S378*CA378)/100)</f>
        <v>0</v>
      </c>
      <c r="DC378" t="s">
        <v>3</v>
      </c>
      <c r="DD378" t="s">
        <v>3</v>
      </c>
      <c r="DE378" t="s">
        <v>3</v>
      </c>
      <c r="DF378" t="s">
        <v>3</v>
      </c>
      <c r="DG378" t="s">
        <v>3</v>
      </c>
      <c r="DH378" t="s">
        <v>3</v>
      </c>
      <c r="DI378" t="s">
        <v>3</v>
      </c>
      <c r="DJ378" t="s">
        <v>3</v>
      </c>
      <c r="DK378" t="s">
        <v>3</v>
      </c>
      <c r="DL378" t="s">
        <v>3</v>
      </c>
      <c r="DM378" t="s">
        <v>3</v>
      </c>
      <c r="DN378">
        <v>0</v>
      </c>
      <c r="DO378">
        <v>0</v>
      </c>
      <c r="DP378">
        <v>1</v>
      </c>
      <c r="DQ378">
        <v>1</v>
      </c>
      <c r="DU378">
        <v>1009</v>
      </c>
      <c r="DV378" t="s">
        <v>49</v>
      </c>
      <c r="DW378" t="s">
        <v>49</v>
      </c>
      <c r="DX378">
        <v>1</v>
      </c>
      <c r="EE378">
        <v>33645457</v>
      </c>
      <c r="EF378">
        <v>1</v>
      </c>
      <c r="EG378" t="s">
        <v>20</v>
      </c>
      <c r="EH378">
        <v>0</v>
      </c>
      <c r="EI378" t="s">
        <v>3</v>
      </c>
      <c r="EJ378">
        <v>4</v>
      </c>
      <c r="EK378">
        <v>0</v>
      </c>
      <c r="EL378" t="s">
        <v>21</v>
      </c>
      <c r="EM378" t="s">
        <v>22</v>
      </c>
      <c r="EO378" t="s">
        <v>3</v>
      </c>
      <c r="EQ378">
        <v>0</v>
      </c>
      <c r="ER378">
        <v>3.3</v>
      </c>
      <c r="ES378">
        <v>3.3</v>
      </c>
      <c r="ET378">
        <v>0</v>
      </c>
      <c r="EU378">
        <v>0</v>
      </c>
      <c r="EV378">
        <v>0</v>
      </c>
      <c r="EW378">
        <v>0</v>
      </c>
      <c r="EX378">
        <v>0</v>
      </c>
      <c r="FQ378">
        <v>0</v>
      </c>
      <c r="FR378">
        <f>ROUND(IF(AND(BH378=3,BI378=3),P378,0),2)</f>
        <v>0</v>
      </c>
      <c r="FS378">
        <v>0</v>
      </c>
      <c r="FX378">
        <v>70</v>
      </c>
      <c r="FY378">
        <v>10</v>
      </c>
      <c r="GA378" t="s">
        <v>3</v>
      </c>
      <c r="GD378">
        <v>0</v>
      </c>
      <c r="GF378">
        <v>-21584326</v>
      </c>
      <c r="GG378">
        <v>2</v>
      </c>
      <c r="GH378">
        <v>1</v>
      </c>
      <c r="GI378">
        <v>-2</v>
      </c>
      <c r="GJ378">
        <v>0</v>
      </c>
      <c r="GK378">
        <f>ROUND(R378*(R12)/100,2)</f>
        <v>0</v>
      </c>
      <c r="GL378">
        <f>ROUND(IF(AND(BH378=3,BI378=3,FS378&lt;&gt;0),P378,0),2)</f>
        <v>0</v>
      </c>
      <c r="GM378">
        <f>ROUND(O378+X378+Y378+GK378,2)+GX378</f>
        <v>1564.2</v>
      </c>
      <c r="GN378">
        <f>IF(OR(BI378=0,BI378=1),ROUND(O378+X378+Y378+GK378,2),0)</f>
        <v>0</v>
      </c>
      <c r="GO378">
        <f>IF(BI378=2,ROUND(O378+X378+Y378+GK378,2),0)</f>
        <v>0</v>
      </c>
      <c r="GP378">
        <f>IF(BI378=4,ROUND(O378+X378+Y378+GK378,2)+GX378,0)</f>
        <v>1564.2</v>
      </c>
      <c r="GR378">
        <v>0</v>
      </c>
      <c r="GS378">
        <v>3</v>
      </c>
      <c r="GT378">
        <v>0</v>
      </c>
      <c r="GU378" t="s">
        <v>3</v>
      </c>
      <c r="GV378">
        <f>ROUND(GT378,2)</f>
        <v>0</v>
      </c>
      <c r="GW378">
        <v>1</v>
      </c>
      <c r="GX378">
        <f>ROUND(GV378*GW378*I378,2)</f>
        <v>0</v>
      </c>
      <c r="HA378">
        <v>0</v>
      </c>
      <c r="HB378">
        <v>0</v>
      </c>
      <c r="IK378">
        <v>0</v>
      </c>
    </row>
    <row r="380" spans="1:245" x14ac:dyDescent="0.2">
      <c r="A380" s="2">
        <v>51</v>
      </c>
      <c r="B380" s="2">
        <f>B371</f>
        <v>1</v>
      </c>
      <c r="C380" s="2">
        <f>A371</f>
        <v>4</v>
      </c>
      <c r="D380" s="2">
        <f>ROW(A371)</f>
        <v>371</v>
      </c>
      <c r="E380" s="2"/>
      <c r="F380" s="2" t="str">
        <f>IF(F371&lt;&gt;"",F371,"")</f>
        <v>Новый раздел</v>
      </c>
      <c r="G380" s="2" t="str">
        <f>IF(G371&lt;&gt;"",G371,"")</f>
        <v>Январь</v>
      </c>
      <c r="H380" s="2">
        <v>0</v>
      </c>
      <c r="I380" s="2"/>
      <c r="J380" s="2"/>
      <c r="K380" s="2"/>
      <c r="L380" s="2"/>
      <c r="M380" s="2"/>
      <c r="N380" s="2"/>
      <c r="O380" s="2">
        <f t="shared" ref="O380:T380" si="180">ROUND(AB380,2)</f>
        <v>12022.22</v>
      </c>
      <c r="P380" s="2">
        <f t="shared" si="180"/>
        <v>1564.2</v>
      </c>
      <c r="Q380" s="2">
        <f t="shared" si="180"/>
        <v>0</v>
      </c>
      <c r="R380" s="2">
        <f t="shared" si="180"/>
        <v>0</v>
      </c>
      <c r="S380" s="2">
        <f t="shared" si="180"/>
        <v>10458.02</v>
      </c>
      <c r="T380" s="2">
        <f t="shared" si="180"/>
        <v>0</v>
      </c>
      <c r="U380" s="2">
        <f>AH380</f>
        <v>66.676000000000016</v>
      </c>
      <c r="V380" s="2">
        <f>AI380</f>
        <v>0</v>
      </c>
      <c r="W380" s="2">
        <f>ROUND(AJ380,2)</f>
        <v>0</v>
      </c>
      <c r="X380" s="2">
        <f>ROUND(AK380,2)</f>
        <v>7320.62</v>
      </c>
      <c r="Y380" s="2">
        <f>ROUND(AL380,2)</f>
        <v>1045.8</v>
      </c>
      <c r="Z380" s="2"/>
      <c r="AA380" s="2"/>
      <c r="AB380" s="2">
        <f>ROUND(SUMIF(AA375:AA378,"=35064013",O375:O378),2)</f>
        <v>12022.22</v>
      </c>
      <c r="AC380" s="2">
        <f>ROUND(SUMIF(AA375:AA378,"=35064013",P375:P378),2)</f>
        <v>1564.2</v>
      </c>
      <c r="AD380" s="2">
        <f>ROUND(SUMIF(AA375:AA378,"=35064013",Q375:Q378),2)</f>
        <v>0</v>
      </c>
      <c r="AE380" s="2">
        <f>ROUND(SUMIF(AA375:AA378,"=35064013",R375:R378),2)</f>
        <v>0</v>
      </c>
      <c r="AF380" s="2">
        <f>ROUND(SUMIF(AA375:AA378,"=35064013",S375:S378),2)</f>
        <v>10458.02</v>
      </c>
      <c r="AG380" s="2">
        <f>ROUND(SUMIF(AA375:AA378,"=35064013",T375:T378),2)</f>
        <v>0</v>
      </c>
      <c r="AH380" s="2">
        <f>SUMIF(AA375:AA378,"=35064013",U375:U378)</f>
        <v>66.676000000000016</v>
      </c>
      <c r="AI380" s="2">
        <f>SUMIF(AA375:AA378,"=35064013",V375:V378)</f>
        <v>0</v>
      </c>
      <c r="AJ380" s="2">
        <f>ROUND(SUMIF(AA375:AA378,"=35064013",W375:W378),2)</f>
        <v>0</v>
      </c>
      <c r="AK380" s="2">
        <f>ROUND(SUMIF(AA375:AA378,"=35064013",X375:X378),2)</f>
        <v>7320.62</v>
      </c>
      <c r="AL380" s="2">
        <f>ROUND(SUMIF(AA375:AA378,"=35064013",Y375:Y378),2)</f>
        <v>1045.8</v>
      </c>
      <c r="AM380" s="2"/>
      <c r="AN380" s="2"/>
      <c r="AO380" s="2">
        <f t="shared" ref="AO380:BC380" si="181">ROUND(BX380,2)</f>
        <v>0</v>
      </c>
      <c r="AP380" s="2">
        <f t="shared" si="181"/>
        <v>0</v>
      </c>
      <c r="AQ380" s="2">
        <f t="shared" si="181"/>
        <v>0</v>
      </c>
      <c r="AR380" s="2">
        <f t="shared" si="181"/>
        <v>20388.64</v>
      </c>
      <c r="AS380" s="2">
        <f t="shared" si="181"/>
        <v>0</v>
      </c>
      <c r="AT380" s="2">
        <f t="shared" si="181"/>
        <v>0</v>
      </c>
      <c r="AU380" s="2">
        <f t="shared" si="181"/>
        <v>20388.64</v>
      </c>
      <c r="AV380" s="2">
        <f t="shared" si="181"/>
        <v>1564.2</v>
      </c>
      <c r="AW380" s="2">
        <f t="shared" si="181"/>
        <v>1564.2</v>
      </c>
      <c r="AX380" s="2">
        <f t="shared" si="181"/>
        <v>0</v>
      </c>
      <c r="AY380" s="2">
        <f t="shared" si="181"/>
        <v>1564.2</v>
      </c>
      <c r="AZ380" s="2">
        <f t="shared" si="181"/>
        <v>0</v>
      </c>
      <c r="BA380" s="2">
        <f t="shared" si="181"/>
        <v>0</v>
      </c>
      <c r="BB380" s="2">
        <f t="shared" si="181"/>
        <v>0</v>
      </c>
      <c r="BC380" s="2">
        <f t="shared" si="181"/>
        <v>0</v>
      </c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>
        <f>ROUND(SUMIF(AA375:AA378,"=35064013",FQ375:FQ378),2)</f>
        <v>0</v>
      </c>
      <c r="BY380" s="2">
        <f>ROUND(SUMIF(AA375:AA378,"=35064013",FR375:FR378),2)</f>
        <v>0</v>
      </c>
      <c r="BZ380" s="2">
        <f>ROUND(SUMIF(AA375:AA378,"=35064013",GL375:GL378),2)</f>
        <v>0</v>
      </c>
      <c r="CA380" s="2">
        <f>ROUND(SUMIF(AA375:AA378,"=35064013",GM375:GM378),2)</f>
        <v>20388.64</v>
      </c>
      <c r="CB380" s="2">
        <f>ROUND(SUMIF(AA375:AA378,"=35064013",GN375:GN378),2)</f>
        <v>0</v>
      </c>
      <c r="CC380" s="2">
        <f>ROUND(SUMIF(AA375:AA378,"=35064013",GO375:GO378),2)</f>
        <v>0</v>
      </c>
      <c r="CD380" s="2">
        <f>ROUND(SUMIF(AA375:AA378,"=35064013",GP375:GP378),2)</f>
        <v>20388.64</v>
      </c>
      <c r="CE380" s="2">
        <f>AC380-BX380</f>
        <v>1564.2</v>
      </c>
      <c r="CF380" s="2">
        <f>AC380-BY380</f>
        <v>1564.2</v>
      </c>
      <c r="CG380" s="2">
        <f>BX380-BZ380</f>
        <v>0</v>
      </c>
      <c r="CH380" s="2">
        <f>AC380-BX380-BY380+BZ380</f>
        <v>1564.2</v>
      </c>
      <c r="CI380" s="2">
        <f>BY380-BZ380</f>
        <v>0</v>
      </c>
      <c r="CJ380" s="2">
        <f>ROUND(SUMIF(AA375:AA378,"=35064013",GX375:GX378),2)</f>
        <v>0</v>
      </c>
      <c r="CK380" s="2">
        <f>ROUND(SUMIF(AA375:AA378,"=35064013",GY375:GY378),2)</f>
        <v>0</v>
      </c>
      <c r="CL380" s="2">
        <f>ROUND(SUMIF(AA375:AA378,"=35064013",GZ375:GZ378),2)</f>
        <v>0</v>
      </c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3"/>
      <c r="DH380" s="3"/>
      <c r="DI380" s="3"/>
      <c r="DJ380" s="3"/>
      <c r="DK380" s="3"/>
      <c r="DL380" s="3"/>
      <c r="DM380" s="3"/>
      <c r="DN380" s="3"/>
      <c r="DO380" s="3"/>
      <c r="DP380" s="3"/>
      <c r="DQ380" s="3"/>
      <c r="DR380" s="3"/>
      <c r="DS380" s="3"/>
      <c r="DT380" s="3"/>
      <c r="DU380" s="3"/>
      <c r="DV380" s="3"/>
      <c r="DW380" s="3"/>
      <c r="DX380" s="3"/>
      <c r="DY380" s="3"/>
      <c r="DZ380" s="3"/>
      <c r="EA380" s="3"/>
      <c r="EB380" s="3"/>
      <c r="EC380" s="3"/>
      <c r="ED380" s="3"/>
      <c r="EE380" s="3"/>
      <c r="EF380" s="3"/>
      <c r="EG380" s="3"/>
      <c r="EH380" s="3"/>
      <c r="EI380" s="3"/>
      <c r="EJ380" s="3"/>
      <c r="EK380" s="3"/>
      <c r="EL380" s="3"/>
      <c r="EM380" s="3"/>
      <c r="EN380" s="3"/>
      <c r="EO380" s="3"/>
      <c r="EP380" s="3"/>
      <c r="EQ380" s="3"/>
      <c r="ER380" s="3"/>
      <c r="ES380" s="3"/>
      <c r="ET380" s="3"/>
      <c r="EU380" s="3"/>
      <c r="EV380" s="3"/>
      <c r="EW380" s="3"/>
      <c r="EX380" s="3"/>
      <c r="EY380" s="3"/>
      <c r="EZ380" s="3"/>
      <c r="FA380" s="3"/>
      <c r="FB380" s="3"/>
      <c r="FC380" s="3"/>
      <c r="FD380" s="3"/>
      <c r="FE380" s="3"/>
      <c r="FF380" s="3"/>
      <c r="FG380" s="3"/>
      <c r="FH380" s="3"/>
      <c r="FI380" s="3"/>
      <c r="FJ380" s="3"/>
      <c r="FK380" s="3"/>
      <c r="FL380" s="3"/>
      <c r="FM380" s="3"/>
      <c r="FN380" s="3"/>
      <c r="FO380" s="3"/>
      <c r="FP380" s="3"/>
      <c r="FQ380" s="3"/>
      <c r="FR380" s="3"/>
      <c r="FS380" s="3"/>
      <c r="FT380" s="3"/>
      <c r="FU380" s="3"/>
      <c r="FV380" s="3"/>
      <c r="FW380" s="3"/>
      <c r="FX380" s="3"/>
      <c r="FY380" s="3"/>
      <c r="FZ380" s="3"/>
      <c r="GA380" s="3"/>
      <c r="GB380" s="3"/>
      <c r="GC380" s="3"/>
      <c r="GD380" s="3"/>
      <c r="GE380" s="3"/>
      <c r="GF380" s="3"/>
      <c r="GG380" s="3"/>
      <c r="GH380" s="3"/>
      <c r="GI380" s="3"/>
      <c r="GJ380" s="3"/>
      <c r="GK380" s="3"/>
      <c r="GL380" s="3"/>
      <c r="GM380" s="3"/>
      <c r="GN380" s="3"/>
      <c r="GO380" s="3"/>
      <c r="GP380" s="3"/>
      <c r="GQ380" s="3"/>
      <c r="GR380" s="3"/>
      <c r="GS380" s="3"/>
      <c r="GT380" s="3"/>
      <c r="GU380" s="3"/>
      <c r="GV380" s="3"/>
      <c r="GW380" s="3"/>
      <c r="GX380" s="3">
        <v>0</v>
      </c>
    </row>
    <row r="382" spans="1:245" x14ac:dyDescent="0.2">
      <c r="A382" s="4">
        <v>50</v>
      </c>
      <c r="B382" s="4">
        <v>0</v>
      </c>
      <c r="C382" s="4">
        <v>0</v>
      </c>
      <c r="D382" s="4">
        <v>1</v>
      </c>
      <c r="E382" s="4">
        <v>201</v>
      </c>
      <c r="F382" s="4">
        <f>ROUND(Source!O380,O382)</f>
        <v>12022.22</v>
      </c>
      <c r="G382" s="4" t="s">
        <v>55</v>
      </c>
      <c r="H382" s="4" t="s">
        <v>56</v>
      </c>
      <c r="I382" s="4"/>
      <c r="J382" s="4"/>
      <c r="K382" s="4">
        <v>201</v>
      </c>
      <c r="L382" s="4">
        <v>1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/>
    </row>
    <row r="383" spans="1:245" x14ac:dyDescent="0.2">
      <c r="A383" s="4">
        <v>50</v>
      </c>
      <c r="B383" s="4">
        <v>0</v>
      </c>
      <c r="C383" s="4">
        <v>0</v>
      </c>
      <c r="D383" s="4">
        <v>1</v>
      </c>
      <c r="E383" s="4">
        <v>202</v>
      </c>
      <c r="F383" s="4">
        <f>ROUND(Source!P380,O383)</f>
        <v>1564.2</v>
      </c>
      <c r="G383" s="4" t="s">
        <v>57</v>
      </c>
      <c r="H383" s="4" t="s">
        <v>58</v>
      </c>
      <c r="I383" s="4"/>
      <c r="J383" s="4"/>
      <c r="K383" s="4">
        <v>202</v>
      </c>
      <c r="L383" s="4">
        <v>2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/>
    </row>
    <row r="384" spans="1:245" x14ac:dyDescent="0.2">
      <c r="A384" s="4">
        <v>50</v>
      </c>
      <c r="B384" s="4">
        <v>0</v>
      </c>
      <c r="C384" s="4">
        <v>0</v>
      </c>
      <c r="D384" s="4">
        <v>1</v>
      </c>
      <c r="E384" s="4">
        <v>222</v>
      </c>
      <c r="F384" s="4">
        <f>ROUND(Source!AO380,O384)</f>
        <v>0</v>
      </c>
      <c r="G384" s="4" t="s">
        <v>59</v>
      </c>
      <c r="H384" s="4" t="s">
        <v>60</v>
      </c>
      <c r="I384" s="4"/>
      <c r="J384" s="4"/>
      <c r="K384" s="4">
        <v>222</v>
      </c>
      <c r="L384" s="4">
        <v>3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/>
    </row>
    <row r="385" spans="1:23" x14ac:dyDescent="0.2">
      <c r="A385" s="4">
        <v>50</v>
      </c>
      <c r="B385" s="4">
        <v>0</v>
      </c>
      <c r="C385" s="4">
        <v>0</v>
      </c>
      <c r="D385" s="4">
        <v>1</v>
      </c>
      <c r="E385" s="4">
        <v>225</v>
      </c>
      <c r="F385" s="4">
        <f>ROUND(Source!AV380,O385)</f>
        <v>1564.2</v>
      </c>
      <c r="G385" s="4" t="s">
        <v>61</v>
      </c>
      <c r="H385" s="4" t="s">
        <v>62</v>
      </c>
      <c r="I385" s="4"/>
      <c r="J385" s="4"/>
      <c r="K385" s="4">
        <v>225</v>
      </c>
      <c r="L385" s="4">
        <v>4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/>
    </row>
    <row r="386" spans="1:23" x14ac:dyDescent="0.2">
      <c r="A386" s="4">
        <v>50</v>
      </c>
      <c r="B386" s="4">
        <v>0</v>
      </c>
      <c r="C386" s="4">
        <v>0</v>
      </c>
      <c r="D386" s="4">
        <v>1</v>
      </c>
      <c r="E386" s="4">
        <v>226</v>
      </c>
      <c r="F386" s="4">
        <f>ROUND(Source!AW380,O386)</f>
        <v>1564.2</v>
      </c>
      <c r="G386" s="4" t="s">
        <v>63</v>
      </c>
      <c r="H386" s="4" t="s">
        <v>64</v>
      </c>
      <c r="I386" s="4"/>
      <c r="J386" s="4"/>
      <c r="K386" s="4">
        <v>226</v>
      </c>
      <c r="L386" s="4">
        <v>5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/>
    </row>
    <row r="387" spans="1:23" x14ac:dyDescent="0.2">
      <c r="A387" s="4">
        <v>50</v>
      </c>
      <c r="B387" s="4">
        <v>0</v>
      </c>
      <c r="C387" s="4">
        <v>0</v>
      </c>
      <c r="D387" s="4">
        <v>1</v>
      </c>
      <c r="E387" s="4">
        <v>227</v>
      </c>
      <c r="F387" s="4">
        <f>ROUND(Source!AX380,O387)</f>
        <v>0</v>
      </c>
      <c r="G387" s="4" t="s">
        <v>65</v>
      </c>
      <c r="H387" s="4" t="s">
        <v>66</v>
      </c>
      <c r="I387" s="4"/>
      <c r="J387" s="4"/>
      <c r="K387" s="4">
        <v>227</v>
      </c>
      <c r="L387" s="4">
        <v>6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/>
    </row>
    <row r="388" spans="1:23" x14ac:dyDescent="0.2">
      <c r="A388" s="4">
        <v>50</v>
      </c>
      <c r="B388" s="4">
        <v>0</v>
      </c>
      <c r="C388" s="4">
        <v>0</v>
      </c>
      <c r="D388" s="4">
        <v>1</v>
      </c>
      <c r="E388" s="4">
        <v>228</v>
      </c>
      <c r="F388" s="4">
        <f>ROUND(Source!AY380,O388)</f>
        <v>1564.2</v>
      </c>
      <c r="G388" s="4" t="s">
        <v>67</v>
      </c>
      <c r="H388" s="4" t="s">
        <v>68</v>
      </c>
      <c r="I388" s="4"/>
      <c r="J388" s="4"/>
      <c r="K388" s="4">
        <v>228</v>
      </c>
      <c r="L388" s="4">
        <v>7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/>
    </row>
    <row r="389" spans="1:23" x14ac:dyDescent="0.2">
      <c r="A389" s="4">
        <v>50</v>
      </c>
      <c r="B389" s="4">
        <v>0</v>
      </c>
      <c r="C389" s="4">
        <v>0</v>
      </c>
      <c r="D389" s="4">
        <v>1</v>
      </c>
      <c r="E389" s="4">
        <v>216</v>
      </c>
      <c r="F389" s="4">
        <f>ROUND(Source!AP380,O389)</f>
        <v>0</v>
      </c>
      <c r="G389" s="4" t="s">
        <v>69</v>
      </c>
      <c r="H389" s="4" t="s">
        <v>70</v>
      </c>
      <c r="I389" s="4"/>
      <c r="J389" s="4"/>
      <c r="K389" s="4">
        <v>216</v>
      </c>
      <c r="L389" s="4">
        <v>8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/>
    </row>
    <row r="390" spans="1:23" x14ac:dyDescent="0.2">
      <c r="A390" s="4">
        <v>50</v>
      </c>
      <c r="B390" s="4">
        <v>0</v>
      </c>
      <c r="C390" s="4">
        <v>0</v>
      </c>
      <c r="D390" s="4">
        <v>1</v>
      </c>
      <c r="E390" s="4">
        <v>223</v>
      </c>
      <c r="F390" s="4">
        <f>ROUND(Source!AQ380,O390)</f>
        <v>0</v>
      </c>
      <c r="G390" s="4" t="s">
        <v>71</v>
      </c>
      <c r="H390" s="4" t="s">
        <v>72</v>
      </c>
      <c r="I390" s="4"/>
      <c r="J390" s="4"/>
      <c r="K390" s="4">
        <v>223</v>
      </c>
      <c r="L390" s="4">
        <v>9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/>
    </row>
    <row r="391" spans="1:23" x14ac:dyDescent="0.2">
      <c r="A391" s="4">
        <v>50</v>
      </c>
      <c r="B391" s="4">
        <v>0</v>
      </c>
      <c r="C391" s="4">
        <v>0</v>
      </c>
      <c r="D391" s="4">
        <v>1</v>
      </c>
      <c r="E391" s="4">
        <v>229</v>
      </c>
      <c r="F391" s="4">
        <f>ROUND(Source!AZ380,O391)</f>
        <v>0</v>
      </c>
      <c r="G391" s="4" t="s">
        <v>73</v>
      </c>
      <c r="H391" s="4" t="s">
        <v>74</v>
      </c>
      <c r="I391" s="4"/>
      <c r="J391" s="4"/>
      <c r="K391" s="4">
        <v>229</v>
      </c>
      <c r="L391" s="4">
        <v>10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/>
    </row>
    <row r="392" spans="1:23" x14ac:dyDescent="0.2">
      <c r="A392" s="4">
        <v>50</v>
      </c>
      <c r="B392" s="4">
        <v>0</v>
      </c>
      <c r="C392" s="4">
        <v>0</v>
      </c>
      <c r="D392" s="4">
        <v>1</v>
      </c>
      <c r="E392" s="4">
        <v>203</v>
      </c>
      <c r="F392" s="4">
        <f>ROUND(Source!Q380,O392)</f>
        <v>0</v>
      </c>
      <c r="G392" s="4" t="s">
        <v>75</v>
      </c>
      <c r="H392" s="4" t="s">
        <v>76</v>
      </c>
      <c r="I392" s="4"/>
      <c r="J392" s="4"/>
      <c r="K392" s="4">
        <v>203</v>
      </c>
      <c r="L392" s="4">
        <v>11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/>
    </row>
    <row r="393" spans="1:23" x14ac:dyDescent="0.2">
      <c r="A393" s="4">
        <v>50</v>
      </c>
      <c r="B393" s="4">
        <v>0</v>
      </c>
      <c r="C393" s="4">
        <v>0</v>
      </c>
      <c r="D393" s="4">
        <v>1</v>
      </c>
      <c r="E393" s="4">
        <v>231</v>
      </c>
      <c r="F393" s="4">
        <f>ROUND(Source!BB380,O393)</f>
        <v>0</v>
      </c>
      <c r="G393" s="4" t="s">
        <v>77</v>
      </c>
      <c r="H393" s="4" t="s">
        <v>78</v>
      </c>
      <c r="I393" s="4"/>
      <c r="J393" s="4"/>
      <c r="K393" s="4">
        <v>231</v>
      </c>
      <c r="L393" s="4">
        <v>12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/>
    </row>
    <row r="394" spans="1:23" x14ac:dyDescent="0.2">
      <c r="A394" s="4">
        <v>50</v>
      </c>
      <c r="B394" s="4">
        <v>0</v>
      </c>
      <c r="C394" s="4">
        <v>0</v>
      </c>
      <c r="D394" s="4">
        <v>1</v>
      </c>
      <c r="E394" s="4">
        <v>204</v>
      </c>
      <c r="F394" s="4">
        <f>ROUND(Source!R380,O394)</f>
        <v>0</v>
      </c>
      <c r="G394" s="4" t="s">
        <v>79</v>
      </c>
      <c r="H394" s="4" t="s">
        <v>80</v>
      </c>
      <c r="I394" s="4"/>
      <c r="J394" s="4"/>
      <c r="K394" s="4">
        <v>204</v>
      </c>
      <c r="L394" s="4">
        <v>13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/>
    </row>
    <row r="395" spans="1:23" x14ac:dyDescent="0.2">
      <c r="A395" s="4">
        <v>50</v>
      </c>
      <c r="B395" s="4">
        <v>0</v>
      </c>
      <c r="C395" s="4">
        <v>0</v>
      </c>
      <c r="D395" s="4">
        <v>1</v>
      </c>
      <c r="E395" s="4">
        <v>205</v>
      </c>
      <c r="F395" s="4">
        <f>ROUND(Source!S380,O395)</f>
        <v>10458.02</v>
      </c>
      <c r="G395" s="4" t="s">
        <v>81</v>
      </c>
      <c r="H395" s="4" t="s">
        <v>82</v>
      </c>
      <c r="I395" s="4"/>
      <c r="J395" s="4"/>
      <c r="K395" s="4">
        <v>205</v>
      </c>
      <c r="L395" s="4">
        <v>14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/>
    </row>
    <row r="396" spans="1:23" x14ac:dyDescent="0.2">
      <c r="A396" s="4">
        <v>50</v>
      </c>
      <c r="B396" s="4">
        <v>0</v>
      </c>
      <c r="C396" s="4">
        <v>0</v>
      </c>
      <c r="D396" s="4">
        <v>1</v>
      </c>
      <c r="E396" s="4">
        <v>232</v>
      </c>
      <c r="F396" s="4">
        <f>ROUND(Source!BC380,O396)</f>
        <v>0</v>
      </c>
      <c r="G396" s="4" t="s">
        <v>83</v>
      </c>
      <c r="H396" s="4" t="s">
        <v>84</v>
      </c>
      <c r="I396" s="4"/>
      <c r="J396" s="4"/>
      <c r="K396" s="4">
        <v>232</v>
      </c>
      <c r="L396" s="4">
        <v>15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/>
    </row>
    <row r="397" spans="1:23" x14ac:dyDescent="0.2">
      <c r="A397" s="4">
        <v>50</v>
      </c>
      <c r="B397" s="4">
        <v>0</v>
      </c>
      <c r="C397" s="4">
        <v>0</v>
      </c>
      <c r="D397" s="4">
        <v>1</v>
      </c>
      <c r="E397" s="4">
        <v>214</v>
      </c>
      <c r="F397" s="4">
        <f>ROUND(Source!AS380,O397)</f>
        <v>0</v>
      </c>
      <c r="G397" s="4" t="s">
        <v>85</v>
      </c>
      <c r="H397" s="4" t="s">
        <v>86</v>
      </c>
      <c r="I397" s="4"/>
      <c r="J397" s="4"/>
      <c r="K397" s="4">
        <v>214</v>
      </c>
      <c r="L397" s="4">
        <v>16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/>
    </row>
    <row r="398" spans="1:23" x14ac:dyDescent="0.2">
      <c r="A398" s="4">
        <v>50</v>
      </c>
      <c r="B398" s="4">
        <v>0</v>
      </c>
      <c r="C398" s="4">
        <v>0</v>
      </c>
      <c r="D398" s="4">
        <v>1</v>
      </c>
      <c r="E398" s="4">
        <v>215</v>
      </c>
      <c r="F398" s="4">
        <f>ROUND(Source!AT380,O398)</f>
        <v>0</v>
      </c>
      <c r="G398" s="4" t="s">
        <v>87</v>
      </c>
      <c r="H398" s="4" t="s">
        <v>88</v>
      </c>
      <c r="I398" s="4"/>
      <c r="J398" s="4"/>
      <c r="K398" s="4">
        <v>215</v>
      </c>
      <c r="L398" s="4">
        <v>17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/>
    </row>
    <row r="399" spans="1:23" x14ac:dyDescent="0.2">
      <c r="A399" s="4">
        <v>50</v>
      </c>
      <c r="B399" s="4">
        <v>0</v>
      </c>
      <c r="C399" s="4">
        <v>0</v>
      </c>
      <c r="D399" s="4">
        <v>1</v>
      </c>
      <c r="E399" s="4">
        <v>217</v>
      </c>
      <c r="F399" s="4">
        <f>ROUND(Source!AU380,O399)</f>
        <v>20388.64</v>
      </c>
      <c r="G399" s="4" t="s">
        <v>89</v>
      </c>
      <c r="H399" s="4" t="s">
        <v>90</v>
      </c>
      <c r="I399" s="4"/>
      <c r="J399" s="4"/>
      <c r="K399" s="4">
        <v>217</v>
      </c>
      <c r="L399" s="4">
        <v>18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/>
    </row>
    <row r="400" spans="1:23" x14ac:dyDescent="0.2">
      <c r="A400" s="4">
        <v>50</v>
      </c>
      <c r="B400" s="4">
        <v>0</v>
      </c>
      <c r="C400" s="4">
        <v>0</v>
      </c>
      <c r="D400" s="4">
        <v>1</v>
      </c>
      <c r="E400" s="4">
        <v>230</v>
      </c>
      <c r="F400" s="4">
        <f>ROUND(Source!BA380,O400)</f>
        <v>0</v>
      </c>
      <c r="G400" s="4" t="s">
        <v>91</v>
      </c>
      <c r="H400" s="4" t="s">
        <v>92</v>
      </c>
      <c r="I400" s="4"/>
      <c r="J400" s="4"/>
      <c r="K400" s="4">
        <v>230</v>
      </c>
      <c r="L400" s="4">
        <v>19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/>
    </row>
    <row r="401" spans="1:245" x14ac:dyDescent="0.2">
      <c r="A401" s="4">
        <v>50</v>
      </c>
      <c r="B401" s="4">
        <v>0</v>
      </c>
      <c r="C401" s="4">
        <v>0</v>
      </c>
      <c r="D401" s="4">
        <v>1</v>
      </c>
      <c r="E401" s="4">
        <v>206</v>
      </c>
      <c r="F401" s="4">
        <f>ROUND(Source!T380,O401)</f>
        <v>0</v>
      </c>
      <c r="G401" s="4" t="s">
        <v>93</v>
      </c>
      <c r="H401" s="4" t="s">
        <v>94</v>
      </c>
      <c r="I401" s="4"/>
      <c r="J401" s="4"/>
      <c r="K401" s="4">
        <v>206</v>
      </c>
      <c r="L401" s="4">
        <v>20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/>
    </row>
    <row r="402" spans="1:245" x14ac:dyDescent="0.2">
      <c r="A402" s="4">
        <v>50</v>
      </c>
      <c r="B402" s="4">
        <v>0</v>
      </c>
      <c r="C402" s="4">
        <v>0</v>
      </c>
      <c r="D402" s="4">
        <v>1</v>
      </c>
      <c r="E402" s="4">
        <v>207</v>
      </c>
      <c r="F402" s="4">
        <f>Source!U380</f>
        <v>66.676000000000016</v>
      </c>
      <c r="G402" s="4" t="s">
        <v>95</v>
      </c>
      <c r="H402" s="4" t="s">
        <v>96</v>
      </c>
      <c r="I402" s="4"/>
      <c r="J402" s="4"/>
      <c r="K402" s="4">
        <v>207</v>
      </c>
      <c r="L402" s="4">
        <v>21</v>
      </c>
      <c r="M402" s="4">
        <v>3</v>
      </c>
      <c r="N402" s="4" t="s">
        <v>3</v>
      </c>
      <c r="O402" s="4">
        <v>-1</v>
      </c>
      <c r="P402" s="4"/>
      <c r="Q402" s="4"/>
      <c r="R402" s="4"/>
      <c r="S402" s="4"/>
      <c r="T402" s="4"/>
      <c r="U402" s="4"/>
      <c r="V402" s="4"/>
      <c r="W402" s="4"/>
    </row>
    <row r="403" spans="1:245" x14ac:dyDescent="0.2">
      <c r="A403" s="4">
        <v>50</v>
      </c>
      <c r="B403" s="4">
        <v>0</v>
      </c>
      <c r="C403" s="4">
        <v>0</v>
      </c>
      <c r="D403" s="4">
        <v>1</v>
      </c>
      <c r="E403" s="4">
        <v>208</v>
      </c>
      <c r="F403" s="4">
        <f>Source!V380</f>
        <v>0</v>
      </c>
      <c r="G403" s="4" t="s">
        <v>97</v>
      </c>
      <c r="H403" s="4" t="s">
        <v>98</v>
      </c>
      <c r="I403" s="4"/>
      <c r="J403" s="4"/>
      <c r="K403" s="4">
        <v>208</v>
      </c>
      <c r="L403" s="4">
        <v>22</v>
      </c>
      <c r="M403" s="4">
        <v>3</v>
      </c>
      <c r="N403" s="4" t="s">
        <v>3</v>
      </c>
      <c r="O403" s="4">
        <v>-1</v>
      </c>
      <c r="P403" s="4"/>
      <c r="Q403" s="4"/>
      <c r="R403" s="4"/>
      <c r="S403" s="4"/>
      <c r="T403" s="4"/>
      <c r="U403" s="4"/>
      <c r="V403" s="4"/>
      <c r="W403" s="4"/>
    </row>
    <row r="404" spans="1:245" x14ac:dyDescent="0.2">
      <c r="A404" s="4">
        <v>50</v>
      </c>
      <c r="B404" s="4">
        <v>0</v>
      </c>
      <c r="C404" s="4">
        <v>0</v>
      </c>
      <c r="D404" s="4">
        <v>1</v>
      </c>
      <c r="E404" s="4">
        <v>209</v>
      </c>
      <c r="F404" s="4">
        <f>ROUND(Source!W380,O404)</f>
        <v>0</v>
      </c>
      <c r="G404" s="4" t="s">
        <v>99</v>
      </c>
      <c r="H404" s="4" t="s">
        <v>100</v>
      </c>
      <c r="I404" s="4"/>
      <c r="J404" s="4"/>
      <c r="K404" s="4">
        <v>209</v>
      </c>
      <c r="L404" s="4">
        <v>23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/>
    </row>
    <row r="405" spans="1:245" x14ac:dyDescent="0.2">
      <c r="A405" s="4">
        <v>50</v>
      </c>
      <c r="B405" s="4">
        <v>0</v>
      </c>
      <c r="C405" s="4">
        <v>0</v>
      </c>
      <c r="D405" s="4">
        <v>1</v>
      </c>
      <c r="E405" s="4">
        <v>210</v>
      </c>
      <c r="F405" s="4">
        <f>ROUND(Source!X380,O405)</f>
        <v>7320.62</v>
      </c>
      <c r="G405" s="4" t="s">
        <v>101</v>
      </c>
      <c r="H405" s="4" t="s">
        <v>102</v>
      </c>
      <c r="I405" s="4"/>
      <c r="J405" s="4"/>
      <c r="K405" s="4">
        <v>210</v>
      </c>
      <c r="L405" s="4">
        <v>24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/>
    </row>
    <row r="406" spans="1:245" x14ac:dyDescent="0.2">
      <c r="A406" s="4">
        <v>50</v>
      </c>
      <c r="B406" s="4">
        <v>0</v>
      </c>
      <c r="C406" s="4">
        <v>0</v>
      </c>
      <c r="D406" s="4">
        <v>1</v>
      </c>
      <c r="E406" s="4">
        <v>211</v>
      </c>
      <c r="F406" s="4">
        <f>ROUND(Source!Y380,O406)</f>
        <v>1045.8</v>
      </c>
      <c r="G406" s="4" t="s">
        <v>103</v>
      </c>
      <c r="H406" s="4" t="s">
        <v>104</v>
      </c>
      <c r="I406" s="4"/>
      <c r="J406" s="4"/>
      <c r="K406" s="4">
        <v>211</v>
      </c>
      <c r="L406" s="4">
        <v>25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/>
    </row>
    <row r="407" spans="1:245" x14ac:dyDescent="0.2">
      <c r="A407" s="4">
        <v>50</v>
      </c>
      <c r="B407" s="4">
        <v>0</v>
      </c>
      <c r="C407" s="4">
        <v>0</v>
      </c>
      <c r="D407" s="4">
        <v>1</v>
      </c>
      <c r="E407" s="4">
        <v>224</v>
      </c>
      <c r="F407" s="4">
        <f>ROUND(Source!AR380,O407)</f>
        <v>20388.64</v>
      </c>
      <c r="G407" s="4" t="s">
        <v>105</v>
      </c>
      <c r="H407" s="4" t="s">
        <v>106</v>
      </c>
      <c r="I407" s="4"/>
      <c r="J407" s="4"/>
      <c r="K407" s="4">
        <v>224</v>
      </c>
      <c r="L407" s="4">
        <v>26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/>
    </row>
    <row r="409" spans="1:245" x14ac:dyDescent="0.2">
      <c r="A409" s="1">
        <v>4</v>
      </c>
      <c r="B409" s="1">
        <v>1</v>
      </c>
      <c r="C409" s="1"/>
      <c r="D409" s="1">
        <f>ROW(A418)</f>
        <v>418</v>
      </c>
      <c r="E409" s="1"/>
      <c r="F409" s="1" t="s">
        <v>12</v>
      </c>
      <c r="G409" s="1" t="s">
        <v>172</v>
      </c>
      <c r="H409" s="1" t="s">
        <v>3</v>
      </c>
      <c r="I409" s="1">
        <v>0</v>
      </c>
      <c r="J409" s="1"/>
      <c r="K409" s="1">
        <v>-1</v>
      </c>
      <c r="L409" s="1"/>
      <c r="M409" s="1"/>
      <c r="N409" s="1"/>
      <c r="O409" s="1"/>
      <c r="P409" s="1"/>
      <c r="Q409" s="1"/>
      <c r="R409" s="1"/>
      <c r="S409" s="1"/>
      <c r="T409" s="1"/>
      <c r="U409" s="1" t="s">
        <v>3</v>
      </c>
      <c r="V409" s="1">
        <v>0</v>
      </c>
      <c r="W409" s="1"/>
      <c r="X409" s="1"/>
      <c r="Y409" s="1"/>
      <c r="Z409" s="1"/>
      <c r="AA409" s="1"/>
      <c r="AB409" s="1" t="s">
        <v>3</v>
      </c>
      <c r="AC409" s="1" t="s">
        <v>3</v>
      </c>
      <c r="AD409" s="1" t="s">
        <v>3</v>
      </c>
      <c r="AE409" s="1" t="s">
        <v>3</v>
      </c>
      <c r="AF409" s="1" t="s">
        <v>3</v>
      </c>
      <c r="AG409" s="1" t="s">
        <v>3</v>
      </c>
      <c r="AH409" s="1"/>
      <c r="AI409" s="1"/>
      <c r="AJ409" s="1"/>
      <c r="AK409" s="1"/>
      <c r="AL409" s="1"/>
      <c r="AM409" s="1"/>
      <c r="AN409" s="1"/>
      <c r="AO409" s="1"/>
      <c r="AP409" s="1" t="s">
        <v>3</v>
      </c>
      <c r="AQ409" s="1" t="s">
        <v>3</v>
      </c>
      <c r="AR409" s="1" t="s">
        <v>3</v>
      </c>
      <c r="AS409" s="1"/>
      <c r="AT409" s="1"/>
      <c r="AU409" s="1"/>
      <c r="AV409" s="1"/>
      <c r="AW409" s="1"/>
      <c r="AX409" s="1"/>
      <c r="AY409" s="1"/>
      <c r="AZ409" s="1" t="s">
        <v>3</v>
      </c>
      <c r="BA409" s="1"/>
      <c r="BB409" s="1" t="s">
        <v>3</v>
      </c>
      <c r="BC409" s="1" t="s">
        <v>3</v>
      </c>
      <c r="BD409" s="1" t="s">
        <v>3</v>
      </c>
      <c r="BE409" s="1" t="s">
        <v>3</v>
      </c>
      <c r="BF409" s="1" t="s">
        <v>3</v>
      </c>
      <c r="BG409" s="1" t="s">
        <v>3</v>
      </c>
      <c r="BH409" s="1" t="s">
        <v>3</v>
      </c>
      <c r="BI409" s="1" t="s">
        <v>3</v>
      </c>
      <c r="BJ409" s="1" t="s">
        <v>3</v>
      </c>
      <c r="BK409" s="1" t="s">
        <v>3</v>
      </c>
      <c r="BL409" s="1" t="s">
        <v>3</v>
      </c>
      <c r="BM409" s="1" t="s">
        <v>3</v>
      </c>
      <c r="BN409" s="1" t="s">
        <v>3</v>
      </c>
      <c r="BO409" s="1" t="s">
        <v>3</v>
      </c>
      <c r="BP409" s="1" t="s">
        <v>3</v>
      </c>
      <c r="BQ409" s="1"/>
      <c r="BR409" s="1"/>
      <c r="BS409" s="1"/>
      <c r="BT409" s="1"/>
      <c r="BU409" s="1"/>
      <c r="BV409" s="1"/>
      <c r="BW409" s="1"/>
      <c r="BX409" s="1">
        <v>0</v>
      </c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>
        <v>0</v>
      </c>
    </row>
    <row r="411" spans="1:245" x14ac:dyDescent="0.2">
      <c r="A411" s="2">
        <v>52</v>
      </c>
      <c r="B411" s="2">
        <f t="shared" ref="B411:G411" si="182">B418</f>
        <v>1</v>
      </c>
      <c r="C411" s="2">
        <f t="shared" si="182"/>
        <v>4</v>
      </c>
      <c r="D411" s="2">
        <f t="shared" si="182"/>
        <v>409</v>
      </c>
      <c r="E411" s="2">
        <f t="shared" si="182"/>
        <v>0</v>
      </c>
      <c r="F411" s="2" t="str">
        <f t="shared" si="182"/>
        <v>Новый раздел</v>
      </c>
      <c r="G411" s="2" t="str">
        <f t="shared" si="182"/>
        <v>Февраль</v>
      </c>
      <c r="H411" s="2"/>
      <c r="I411" s="2"/>
      <c r="J411" s="2"/>
      <c r="K411" s="2"/>
      <c r="L411" s="2"/>
      <c r="M411" s="2"/>
      <c r="N411" s="2"/>
      <c r="O411" s="2">
        <f t="shared" ref="O411:AT411" si="183">O418</f>
        <v>12022.22</v>
      </c>
      <c r="P411" s="2">
        <f t="shared" si="183"/>
        <v>1564.2</v>
      </c>
      <c r="Q411" s="2">
        <f t="shared" si="183"/>
        <v>0</v>
      </c>
      <c r="R411" s="2">
        <f t="shared" si="183"/>
        <v>0</v>
      </c>
      <c r="S411" s="2">
        <f t="shared" si="183"/>
        <v>10458.02</v>
      </c>
      <c r="T411" s="2">
        <f t="shared" si="183"/>
        <v>0</v>
      </c>
      <c r="U411" s="2">
        <f t="shared" si="183"/>
        <v>66.676000000000016</v>
      </c>
      <c r="V411" s="2">
        <f t="shared" si="183"/>
        <v>0</v>
      </c>
      <c r="W411" s="2">
        <f t="shared" si="183"/>
        <v>0</v>
      </c>
      <c r="X411" s="2">
        <f t="shared" si="183"/>
        <v>7320.62</v>
      </c>
      <c r="Y411" s="2">
        <f t="shared" si="183"/>
        <v>1045.8</v>
      </c>
      <c r="Z411" s="2">
        <f t="shared" si="183"/>
        <v>0</v>
      </c>
      <c r="AA411" s="2">
        <f t="shared" si="183"/>
        <v>0</v>
      </c>
      <c r="AB411" s="2">
        <f t="shared" si="183"/>
        <v>12022.22</v>
      </c>
      <c r="AC411" s="2">
        <f t="shared" si="183"/>
        <v>1564.2</v>
      </c>
      <c r="AD411" s="2">
        <f t="shared" si="183"/>
        <v>0</v>
      </c>
      <c r="AE411" s="2">
        <f t="shared" si="183"/>
        <v>0</v>
      </c>
      <c r="AF411" s="2">
        <f t="shared" si="183"/>
        <v>10458.02</v>
      </c>
      <c r="AG411" s="2">
        <f t="shared" si="183"/>
        <v>0</v>
      </c>
      <c r="AH411" s="2">
        <f t="shared" si="183"/>
        <v>66.676000000000016</v>
      </c>
      <c r="AI411" s="2">
        <f t="shared" si="183"/>
        <v>0</v>
      </c>
      <c r="AJ411" s="2">
        <f t="shared" si="183"/>
        <v>0</v>
      </c>
      <c r="AK411" s="2">
        <f t="shared" si="183"/>
        <v>7320.62</v>
      </c>
      <c r="AL411" s="2">
        <f t="shared" si="183"/>
        <v>1045.8</v>
      </c>
      <c r="AM411" s="2">
        <f t="shared" si="183"/>
        <v>0</v>
      </c>
      <c r="AN411" s="2">
        <f t="shared" si="183"/>
        <v>0</v>
      </c>
      <c r="AO411" s="2">
        <f t="shared" si="183"/>
        <v>0</v>
      </c>
      <c r="AP411" s="2">
        <f t="shared" si="183"/>
        <v>0</v>
      </c>
      <c r="AQ411" s="2">
        <f t="shared" si="183"/>
        <v>0</v>
      </c>
      <c r="AR411" s="2">
        <f t="shared" si="183"/>
        <v>20388.64</v>
      </c>
      <c r="AS411" s="2">
        <f t="shared" si="183"/>
        <v>0</v>
      </c>
      <c r="AT411" s="2">
        <f t="shared" si="183"/>
        <v>0</v>
      </c>
      <c r="AU411" s="2">
        <f t="shared" ref="AU411:BZ411" si="184">AU418</f>
        <v>20388.64</v>
      </c>
      <c r="AV411" s="2">
        <f t="shared" si="184"/>
        <v>1564.2</v>
      </c>
      <c r="AW411" s="2">
        <f t="shared" si="184"/>
        <v>1564.2</v>
      </c>
      <c r="AX411" s="2">
        <f t="shared" si="184"/>
        <v>0</v>
      </c>
      <c r="AY411" s="2">
        <f t="shared" si="184"/>
        <v>1564.2</v>
      </c>
      <c r="AZ411" s="2">
        <f t="shared" si="184"/>
        <v>0</v>
      </c>
      <c r="BA411" s="2">
        <f t="shared" si="184"/>
        <v>0</v>
      </c>
      <c r="BB411" s="2">
        <f t="shared" si="184"/>
        <v>0</v>
      </c>
      <c r="BC411" s="2">
        <f t="shared" si="184"/>
        <v>0</v>
      </c>
      <c r="BD411" s="2">
        <f t="shared" si="184"/>
        <v>0</v>
      </c>
      <c r="BE411" s="2">
        <f t="shared" si="184"/>
        <v>0</v>
      </c>
      <c r="BF411" s="2">
        <f t="shared" si="184"/>
        <v>0</v>
      </c>
      <c r="BG411" s="2">
        <f t="shared" si="184"/>
        <v>0</v>
      </c>
      <c r="BH411" s="2">
        <f t="shared" si="184"/>
        <v>0</v>
      </c>
      <c r="BI411" s="2">
        <f t="shared" si="184"/>
        <v>0</v>
      </c>
      <c r="BJ411" s="2">
        <f t="shared" si="184"/>
        <v>0</v>
      </c>
      <c r="BK411" s="2">
        <f t="shared" si="184"/>
        <v>0</v>
      </c>
      <c r="BL411" s="2">
        <f t="shared" si="184"/>
        <v>0</v>
      </c>
      <c r="BM411" s="2">
        <f t="shared" si="184"/>
        <v>0</v>
      </c>
      <c r="BN411" s="2">
        <f t="shared" si="184"/>
        <v>0</v>
      </c>
      <c r="BO411" s="2">
        <f t="shared" si="184"/>
        <v>0</v>
      </c>
      <c r="BP411" s="2">
        <f t="shared" si="184"/>
        <v>0</v>
      </c>
      <c r="BQ411" s="2">
        <f t="shared" si="184"/>
        <v>0</v>
      </c>
      <c r="BR411" s="2">
        <f t="shared" si="184"/>
        <v>0</v>
      </c>
      <c r="BS411" s="2">
        <f t="shared" si="184"/>
        <v>0</v>
      </c>
      <c r="BT411" s="2">
        <f t="shared" si="184"/>
        <v>0</v>
      </c>
      <c r="BU411" s="2">
        <f t="shared" si="184"/>
        <v>0</v>
      </c>
      <c r="BV411" s="2">
        <f t="shared" si="184"/>
        <v>0</v>
      </c>
      <c r="BW411" s="2">
        <f t="shared" si="184"/>
        <v>0</v>
      </c>
      <c r="BX411" s="2">
        <f t="shared" si="184"/>
        <v>0</v>
      </c>
      <c r="BY411" s="2">
        <f t="shared" si="184"/>
        <v>0</v>
      </c>
      <c r="BZ411" s="2">
        <f t="shared" si="184"/>
        <v>0</v>
      </c>
      <c r="CA411" s="2">
        <f t="shared" ref="CA411:DF411" si="185">CA418</f>
        <v>20388.64</v>
      </c>
      <c r="CB411" s="2">
        <f t="shared" si="185"/>
        <v>0</v>
      </c>
      <c r="CC411" s="2">
        <f t="shared" si="185"/>
        <v>0</v>
      </c>
      <c r="CD411" s="2">
        <f t="shared" si="185"/>
        <v>20388.64</v>
      </c>
      <c r="CE411" s="2">
        <f t="shared" si="185"/>
        <v>1564.2</v>
      </c>
      <c r="CF411" s="2">
        <f t="shared" si="185"/>
        <v>1564.2</v>
      </c>
      <c r="CG411" s="2">
        <f t="shared" si="185"/>
        <v>0</v>
      </c>
      <c r="CH411" s="2">
        <f t="shared" si="185"/>
        <v>1564.2</v>
      </c>
      <c r="CI411" s="2">
        <f t="shared" si="185"/>
        <v>0</v>
      </c>
      <c r="CJ411" s="2">
        <f t="shared" si="185"/>
        <v>0</v>
      </c>
      <c r="CK411" s="2">
        <f t="shared" si="185"/>
        <v>0</v>
      </c>
      <c r="CL411" s="2">
        <f t="shared" si="185"/>
        <v>0</v>
      </c>
      <c r="CM411" s="2">
        <f t="shared" si="185"/>
        <v>0</v>
      </c>
      <c r="CN411" s="2">
        <f t="shared" si="185"/>
        <v>0</v>
      </c>
      <c r="CO411" s="2">
        <f t="shared" si="185"/>
        <v>0</v>
      </c>
      <c r="CP411" s="2">
        <f t="shared" si="185"/>
        <v>0</v>
      </c>
      <c r="CQ411" s="2">
        <f t="shared" si="185"/>
        <v>0</v>
      </c>
      <c r="CR411" s="2">
        <f t="shared" si="185"/>
        <v>0</v>
      </c>
      <c r="CS411" s="2">
        <f t="shared" si="185"/>
        <v>0</v>
      </c>
      <c r="CT411" s="2">
        <f t="shared" si="185"/>
        <v>0</v>
      </c>
      <c r="CU411" s="2">
        <f t="shared" si="185"/>
        <v>0</v>
      </c>
      <c r="CV411" s="2">
        <f t="shared" si="185"/>
        <v>0</v>
      </c>
      <c r="CW411" s="2">
        <f t="shared" si="185"/>
        <v>0</v>
      </c>
      <c r="CX411" s="2">
        <f t="shared" si="185"/>
        <v>0</v>
      </c>
      <c r="CY411" s="2">
        <f t="shared" si="185"/>
        <v>0</v>
      </c>
      <c r="CZ411" s="2">
        <f t="shared" si="185"/>
        <v>0</v>
      </c>
      <c r="DA411" s="2">
        <f t="shared" si="185"/>
        <v>0</v>
      </c>
      <c r="DB411" s="2">
        <f t="shared" si="185"/>
        <v>0</v>
      </c>
      <c r="DC411" s="2">
        <f t="shared" si="185"/>
        <v>0</v>
      </c>
      <c r="DD411" s="2">
        <f t="shared" si="185"/>
        <v>0</v>
      </c>
      <c r="DE411" s="2">
        <f t="shared" si="185"/>
        <v>0</v>
      </c>
      <c r="DF411" s="2">
        <f t="shared" si="185"/>
        <v>0</v>
      </c>
      <c r="DG411" s="3">
        <f t="shared" ref="DG411:EL411" si="186">DG418</f>
        <v>0</v>
      </c>
      <c r="DH411" s="3">
        <f t="shared" si="186"/>
        <v>0</v>
      </c>
      <c r="DI411" s="3">
        <f t="shared" si="186"/>
        <v>0</v>
      </c>
      <c r="DJ411" s="3">
        <f t="shared" si="186"/>
        <v>0</v>
      </c>
      <c r="DK411" s="3">
        <f t="shared" si="186"/>
        <v>0</v>
      </c>
      <c r="DL411" s="3">
        <f t="shared" si="186"/>
        <v>0</v>
      </c>
      <c r="DM411" s="3">
        <f t="shared" si="186"/>
        <v>0</v>
      </c>
      <c r="DN411" s="3">
        <f t="shared" si="186"/>
        <v>0</v>
      </c>
      <c r="DO411" s="3">
        <f t="shared" si="186"/>
        <v>0</v>
      </c>
      <c r="DP411" s="3">
        <f t="shared" si="186"/>
        <v>0</v>
      </c>
      <c r="DQ411" s="3">
        <f t="shared" si="186"/>
        <v>0</v>
      </c>
      <c r="DR411" s="3">
        <f t="shared" si="186"/>
        <v>0</v>
      </c>
      <c r="DS411" s="3">
        <f t="shared" si="186"/>
        <v>0</v>
      </c>
      <c r="DT411" s="3">
        <f t="shared" si="186"/>
        <v>0</v>
      </c>
      <c r="DU411" s="3">
        <f t="shared" si="186"/>
        <v>0</v>
      </c>
      <c r="DV411" s="3">
        <f t="shared" si="186"/>
        <v>0</v>
      </c>
      <c r="DW411" s="3">
        <f t="shared" si="186"/>
        <v>0</v>
      </c>
      <c r="DX411" s="3">
        <f t="shared" si="186"/>
        <v>0</v>
      </c>
      <c r="DY411" s="3">
        <f t="shared" si="186"/>
        <v>0</v>
      </c>
      <c r="DZ411" s="3">
        <f t="shared" si="186"/>
        <v>0</v>
      </c>
      <c r="EA411" s="3">
        <f t="shared" si="186"/>
        <v>0</v>
      </c>
      <c r="EB411" s="3">
        <f t="shared" si="186"/>
        <v>0</v>
      </c>
      <c r="EC411" s="3">
        <f t="shared" si="186"/>
        <v>0</v>
      </c>
      <c r="ED411" s="3">
        <f t="shared" si="186"/>
        <v>0</v>
      </c>
      <c r="EE411" s="3">
        <f t="shared" si="186"/>
        <v>0</v>
      </c>
      <c r="EF411" s="3">
        <f t="shared" si="186"/>
        <v>0</v>
      </c>
      <c r="EG411" s="3">
        <f t="shared" si="186"/>
        <v>0</v>
      </c>
      <c r="EH411" s="3">
        <f t="shared" si="186"/>
        <v>0</v>
      </c>
      <c r="EI411" s="3">
        <f t="shared" si="186"/>
        <v>0</v>
      </c>
      <c r="EJ411" s="3">
        <f t="shared" si="186"/>
        <v>0</v>
      </c>
      <c r="EK411" s="3">
        <f t="shared" si="186"/>
        <v>0</v>
      </c>
      <c r="EL411" s="3">
        <f t="shared" si="186"/>
        <v>0</v>
      </c>
      <c r="EM411" s="3">
        <f t="shared" ref="EM411:FR411" si="187">EM418</f>
        <v>0</v>
      </c>
      <c r="EN411" s="3">
        <f t="shared" si="187"/>
        <v>0</v>
      </c>
      <c r="EO411" s="3">
        <f t="shared" si="187"/>
        <v>0</v>
      </c>
      <c r="EP411" s="3">
        <f t="shared" si="187"/>
        <v>0</v>
      </c>
      <c r="EQ411" s="3">
        <f t="shared" si="187"/>
        <v>0</v>
      </c>
      <c r="ER411" s="3">
        <f t="shared" si="187"/>
        <v>0</v>
      </c>
      <c r="ES411" s="3">
        <f t="shared" si="187"/>
        <v>0</v>
      </c>
      <c r="ET411" s="3">
        <f t="shared" si="187"/>
        <v>0</v>
      </c>
      <c r="EU411" s="3">
        <f t="shared" si="187"/>
        <v>0</v>
      </c>
      <c r="EV411" s="3">
        <f t="shared" si="187"/>
        <v>0</v>
      </c>
      <c r="EW411" s="3">
        <f t="shared" si="187"/>
        <v>0</v>
      </c>
      <c r="EX411" s="3">
        <f t="shared" si="187"/>
        <v>0</v>
      </c>
      <c r="EY411" s="3">
        <f t="shared" si="187"/>
        <v>0</v>
      </c>
      <c r="EZ411" s="3">
        <f t="shared" si="187"/>
        <v>0</v>
      </c>
      <c r="FA411" s="3">
        <f t="shared" si="187"/>
        <v>0</v>
      </c>
      <c r="FB411" s="3">
        <f t="shared" si="187"/>
        <v>0</v>
      </c>
      <c r="FC411" s="3">
        <f t="shared" si="187"/>
        <v>0</v>
      </c>
      <c r="FD411" s="3">
        <f t="shared" si="187"/>
        <v>0</v>
      </c>
      <c r="FE411" s="3">
        <f t="shared" si="187"/>
        <v>0</v>
      </c>
      <c r="FF411" s="3">
        <f t="shared" si="187"/>
        <v>0</v>
      </c>
      <c r="FG411" s="3">
        <f t="shared" si="187"/>
        <v>0</v>
      </c>
      <c r="FH411" s="3">
        <f t="shared" si="187"/>
        <v>0</v>
      </c>
      <c r="FI411" s="3">
        <f t="shared" si="187"/>
        <v>0</v>
      </c>
      <c r="FJ411" s="3">
        <f t="shared" si="187"/>
        <v>0</v>
      </c>
      <c r="FK411" s="3">
        <f t="shared" si="187"/>
        <v>0</v>
      </c>
      <c r="FL411" s="3">
        <f t="shared" si="187"/>
        <v>0</v>
      </c>
      <c r="FM411" s="3">
        <f t="shared" si="187"/>
        <v>0</v>
      </c>
      <c r="FN411" s="3">
        <f t="shared" si="187"/>
        <v>0</v>
      </c>
      <c r="FO411" s="3">
        <f t="shared" si="187"/>
        <v>0</v>
      </c>
      <c r="FP411" s="3">
        <f t="shared" si="187"/>
        <v>0</v>
      </c>
      <c r="FQ411" s="3">
        <f t="shared" si="187"/>
        <v>0</v>
      </c>
      <c r="FR411" s="3">
        <f t="shared" si="187"/>
        <v>0</v>
      </c>
      <c r="FS411" s="3">
        <f t="shared" ref="FS411:GX411" si="188">FS418</f>
        <v>0</v>
      </c>
      <c r="FT411" s="3">
        <f t="shared" si="188"/>
        <v>0</v>
      </c>
      <c r="FU411" s="3">
        <f t="shared" si="188"/>
        <v>0</v>
      </c>
      <c r="FV411" s="3">
        <f t="shared" si="188"/>
        <v>0</v>
      </c>
      <c r="FW411" s="3">
        <f t="shared" si="188"/>
        <v>0</v>
      </c>
      <c r="FX411" s="3">
        <f t="shared" si="188"/>
        <v>0</v>
      </c>
      <c r="FY411" s="3">
        <f t="shared" si="188"/>
        <v>0</v>
      </c>
      <c r="FZ411" s="3">
        <f t="shared" si="188"/>
        <v>0</v>
      </c>
      <c r="GA411" s="3">
        <f t="shared" si="188"/>
        <v>0</v>
      </c>
      <c r="GB411" s="3">
        <f t="shared" si="188"/>
        <v>0</v>
      </c>
      <c r="GC411" s="3">
        <f t="shared" si="188"/>
        <v>0</v>
      </c>
      <c r="GD411" s="3">
        <f t="shared" si="188"/>
        <v>0</v>
      </c>
      <c r="GE411" s="3">
        <f t="shared" si="188"/>
        <v>0</v>
      </c>
      <c r="GF411" s="3">
        <f t="shared" si="188"/>
        <v>0</v>
      </c>
      <c r="GG411" s="3">
        <f t="shared" si="188"/>
        <v>0</v>
      </c>
      <c r="GH411" s="3">
        <f t="shared" si="188"/>
        <v>0</v>
      </c>
      <c r="GI411" s="3">
        <f t="shared" si="188"/>
        <v>0</v>
      </c>
      <c r="GJ411" s="3">
        <f t="shared" si="188"/>
        <v>0</v>
      </c>
      <c r="GK411" s="3">
        <f t="shared" si="188"/>
        <v>0</v>
      </c>
      <c r="GL411" s="3">
        <f t="shared" si="188"/>
        <v>0</v>
      </c>
      <c r="GM411" s="3">
        <f t="shared" si="188"/>
        <v>0</v>
      </c>
      <c r="GN411" s="3">
        <f t="shared" si="188"/>
        <v>0</v>
      </c>
      <c r="GO411" s="3">
        <f t="shared" si="188"/>
        <v>0</v>
      </c>
      <c r="GP411" s="3">
        <f t="shared" si="188"/>
        <v>0</v>
      </c>
      <c r="GQ411" s="3">
        <f t="shared" si="188"/>
        <v>0</v>
      </c>
      <c r="GR411" s="3">
        <f t="shared" si="188"/>
        <v>0</v>
      </c>
      <c r="GS411" s="3">
        <f t="shared" si="188"/>
        <v>0</v>
      </c>
      <c r="GT411" s="3">
        <f t="shared" si="188"/>
        <v>0</v>
      </c>
      <c r="GU411" s="3">
        <f t="shared" si="188"/>
        <v>0</v>
      </c>
      <c r="GV411" s="3">
        <f t="shared" si="188"/>
        <v>0</v>
      </c>
      <c r="GW411" s="3">
        <f t="shared" si="188"/>
        <v>0</v>
      </c>
      <c r="GX411" s="3">
        <f t="shared" si="188"/>
        <v>0</v>
      </c>
    </row>
    <row r="413" spans="1:245" x14ac:dyDescent="0.2">
      <c r="A413">
        <v>17</v>
      </c>
      <c r="B413">
        <v>1</v>
      </c>
      <c r="C413">
        <f>ROW(SmtRes!A77)</f>
        <v>77</v>
      </c>
      <c r="D413">
        <f>ROW(EtalonRes!A72)</f>
        <v>72</v>
      </c>
      <c r="E413" t="s">
        <v>173</v>
      </c>
      <c r="F413" t="s">
        <v>38</v>
      </c>
      <c r="G413" t="s">
        <v>39</v>
      </c>
      <c r="H413" t="s">
        <v>26</v>
      </c>
      <c r="I413">
        <f>ROUND(790/100,9)</f>
        <v>7.9</v>
      </c>
      <c r="J413">
        <v>0</v>
      </c>
      <c r="O413">
        <f>ROUND(CP413,2)</f>
        <v>6443.24</v>
      </c>
      <c r="P413">
        <f>ROUND(CQ413*I413,2)</f>
        <v>0</v>
      </c>
      <c r="Q413">
        <f>ROUND(CR413*I413,2)</f>
        <v>0</v>
      </c>
      <c r="R413">
        <f>ROUND(CS413*I413,2)</f>
        <v>0</v>
      </c>
      <c r="S413">
        <f>ROUND(CT413*I413,2)</f>
        <v>6443.24</v>
      </c>
      <c r="T413">
        <f>ROUND(CU413*I413,2)</f>
        <v>0</v>
      </c>
      <c r="U413">
        <f>CV413*I413</f>
        <v>41.080000000000005</v>
      </c>
      <c r="V413">
        <f>CW413*I413</f>
        <v>0</v>
      </c>
      <c r="W413">
        <f>ROUND(CX413*I413,2)</f>
        <v>0</v>
      </c>
      <c r="X413">
        <f t="shared" ref="X413:Y416" si="189">ROUND(CY413,2)</f>
        <v>4510.2700000000004</v>
      </c>
      <c r="Y413">
        <f t="shared" si="189"/>
        <v>644.32000000000005</v>
      </c>
      <c r="AA413">
        <v>35064013</v>
      </c>
      <c r="AB413">
        <f>ROUND((AC413+AD413+AF413),2)</f>
        <v>815.6</v>
      </c>
      <c r="AC413">
        <f>ROUND(((ES413*8)),2)</f>
        <v>0</v>
      </c>
      <c r="AD413">
        <f>ROUND(((((ET413*8))-((EU413*8)))+AE413),2)</f>
        <v>0</v>
      </c>
      <c r="AE413">
        <f>ROUND(((EU413*8)),2)</f>
        <v>0</v>
      </c>
      <c r="AF413">
        <f>ROUND(((EV413*8)),2)</f>
        <v>815.6</v>
      </c>
      <c r="AG413">
        <f>ROUND((AP413),2)</f>
        <v>0</v>
      </c>
      <c r="AH413">
        <f>((EW413*8))</f>
        <v>5.2</v>
      </c>
      <c r="AI413">
        <f>((EX413*8))</f>
        <v>0</v>
      </c>
      <c r="AJ413">
        <f>ROUND((AS413),2)</f>
        <v>0</v>
      </c>
      <c r="AK413">
        <v>101.95</v>
      </c>
      <c r="AL413">
        <v>0</v>
      </c>
      <c r="AM413">
        <v>0</v>
      </c>
      <c r="AN413">
        <v>0</v>
      </c>
      <c r="AO413">
        <v>101.95</v>
      </c>
      <c r="AP413">
        <v>0</v>
      </c>
      <c r="AQ413">
        <v>0.65</v>
      </c>
      <c r="AR413">
        <v>0</v>
      </c>
      <c r="AS413">
        <v>0</v>
      </c>
      <c r="AT413">
        <v>70</v>
      </c>
      <c r="AU413">
        <v>10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1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4</v>
      </c>
      <c r="BJ413" t="s">
        <v>40</v>
      </c>
      <c r="BM413">
        <v>0</v>
      </c>
      <c r="BN413">
        <v>0</v>
      </c>
      <c r="BO413" t="s">
        <v>3</v>
      </c>
      <c r="BP413">
        <v>0</v>
      </c>
      <c r="BQ413">
        <v>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70</v>
      </c>
      <c r="CA413">
        <v>10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>(P413+Q413+S413)</f>
        <v>6443.24</v>
      </c>
      <c r="CQ413">
        <f>(AC413*BC413*AW413)</f>
        <v>0</v>
      </c>
      <c r="CR413">
        <f>(((((ET413*8))*BB413-((EU413*8))*BS413)+AE413*BS413)*AV413)</f>
        <v>0</v>
      </c>
      <c r="CS413">
        <f>(AE413*BS413*AV413)</f>
        <v>0</v>
      </c>
      <c r="CT413">
        <f>(AF413*BA413*AV413)</f>
        <v>815.6</v>
      </c>
      <c r="CU413">
        <f>AG413</f>
        <v>0</v>
      </c>
      <c r="CV413">
        <f>(AH413*AV413)</f>
        <v>5.2</v>
      </c>
      <c r="CW413">
        <f t="shared" ref="CW413:CX416" si="190">AI413</f>
        <v>0</v>
      </c>
      <c r="CX413">
        <f t="shared" si="190"/>
        <v>0</v>
      </c>
      <c r="CY413">
        <f>((S413*BZ413)/100)</f>
        <v>4510.268</v>
      </c>
      <c r="CZ413">
        <f>((S413*CA413)/100)</f>
        <v>644.32399999999996</v>
      </c>
      <c r="DC413" t="s">
        <v>3</v>
      </c>
      <c r="DD413" t="s">
        <v>162</v>
      </c>
      <c r="DE413" t="s">
        <v>162</v>
      </c>
      <c r="DF413" t="s">
        <v>162</v>
      </c>
      <c r="DG413" t="s">
        <v>162</v>
      </c>
      <c r="DH413" t="s">
        <v>3</v>
      </c>
      <c r="DI413" t="s">
        <v>162</v>
      </c>
      <c r="DJ413" t="s">
        <v>162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1005</v>
      </c>
      <c r="DV413" t="s">
        <v>26</v>
      </c>
      <c r="DW413" t="s">
        <v>26</v>
      </c>
      <c r="DX413">
        <v>100</v>
      </c>
      <c r="EE413">
        <v>33645457</v>
      </c>
      <c r="EF413">
        <v>1</v>
      </c>
      <c r="EG413" t="s">
        <v>20</v>
      </c>
      <c r="EH413">
        <v>0</v>
      </c>
      <c r="EI413" t="s">
        <v>3</v>
      </c>
      <c r="EJ413">
        <v>4</v>
      </c>
      <c r="EK413">
        <v>0</v>
      </c>
      <c r="EL413" t="s">
        <v>21</v>
      </c>
      <c r="EM413" t="s">
        <v>22</v>
      </c>
      <c r="EO413" t="s">
        <v>3</v>
      </c>
      <c r="EQ413">
        <v>0</v>
      </c>
      <c r="ER413">
        <v>101.95</v>
      </c>
      <c r="ES413">
        <v>0</v>
      </c>
      <c r="ET413">
        <v>0</v>
      </c>
      <c r="EU413">
        <v>0</v>
      </c>
      <c r="EV413">
        <v>101.95</v>
      </c>
      <c r="EW413">
        <v>0.65</v>
      </c>
      <c r="EX413">
        <v>0</v>
      </c>
      <c r="EY413">
        <v>0</v>
      </c>
      <c r="FQ413">
        <v>0</v>
      </c>
      <c r="FR413">
        <f>ROUND(IF(AND(BH413=3,BI413=3),P413,0),2)</f>
        <v>0</v>
      </c>
      <c r="FS413">
        <v>0</v>
      </c>
      <c r="FX413">
        <v>70</v>
      </c>
      <c r="FY413">
        <v>10</v>
      </c>
      <c r="GA413" t="s">
        <v>3</v>
      </c>
      <c r="GD413">
        <v>0</v>
      </c>
      <c r="GF413">
        <v>2133828896</v>
      </c>
      <c r="GG413">
        <v>2</v>
      </c>
      <c r="GH413">
        <v>1</v>
      </c>
      <c r="GI413">
        <v>-2</v>
      </c>
      <c r="GJ413">
        <v>0</v>
      </c>
      <c r="GK413">
        <f>ROUND(R413*(R12)/100,2)</f>
        <v>0</v>
      </c>
      <c r="GL413">
        <f>ROUND(IF(AND(BH413=3,BI413=3,FS413&lt;&gt;0),P413,0),2)</f>
        <v>0</v>
      </c>
      <c r="GM413">
        <f>ROUND(O413+X413+Y413+GK413,2)+GX413</f>
        <v>11597.83</v>
      </c>
      <c r="GN413">
        <f>IF(OR(BI413=0,BI413=1),ROUND(O413+X413+Y413+GK413,2),0)</f>
        <v>0</v>
      </c>
      <c r="GO413">
        <f>IF(BI413=2,ROUND(O413+X413+Y413+GK413,2),0)</f>
        <v>0</v>
      </c>
      <c r="GP413">
        <f>IF(BI413=4,ROUND(O413+X413+Y413+GK413,2)+GX413,0)</f>
        <v>11597.83</v>
      </c>
      <c r="GR413">
        <v>0</v>
      </c>
      <c r="GS413">
        <v>3</v>
      </c>
      <c r="GT413">
        <v>0</v>
      </c>
      <c r="GU413" t="s">
        <v>3</v>
      </c>
      <c r="GV413">
        <f>ROUND(GT413,2)</f>
        <v>0</v>
      </c>
      <c r="GW413">
        <v>1</v>
      </c>
      <c r="GX413">
        <f>ROUND(GV413*GW413*I413,2)</f>
        <v>0</v>
      </c>
      <c r="HA413">
        <v>0</v>
      </c>
      <c r="HB413">
        <v>0</v>
      </c>
      <c r="IK413">
        <v>0</v>
      </c>
    </row>
    <row r="414" spans="1:245" x14ac:dyDescent="0.2">
      <c r="A414">
        <v>17</v>
      </c>
      <c r="B414">
        <v>1</v>
      </c>
      <c r="C414">
        <f>ROW(SmtRes!A80)</f>
        <v>80</v>
      </c>
      <c r="D414">
        <f>ROW(EtalonRes!A74)</f>
        <v>74</v>
      </c>
      <c r="E414" t="s">
        <v>174</v>
      </c>
      <c r="F414" t="s">
        <v>42</v>
      </c>
      <c r="G414" t="s">
        <v>43</v>
      </c>
      <c r="H414" t="s">
        <v>26</v>
      </c>
      <c r="I414">
        <f>ROUND(790/100,9)</f>
        <v>7.9</v>
      </c>
      <c r="J414">
        <v>0</v>
      </c>
      <c r="O414">
        <f>ROUND(CP414,2)</f>
        <v>6851.2</v>
      </c>
      <c r="P414">
        <f>ROUND(CQ414*I414,2)</f>
        <v>2836.42</v>
      </c>
      <c r="Q414">
        <f>ROUND(CR414*I414,2)</f>
        <v>0</v>
      </c>
      <c r="R414">
        <f>ROUND(CS414*I414,2)</f>
        <v>0</v>
      </c>
      <c r="S414">
        <f>ROUND(CT414*I414,2)</f>
        <v>4014.78</v>
      </c>
      <c r="T414">
        <f>ROUND(CU414*I414,2)</f>
        <v>0</v>
      </c>
      <c r="U414">
        <f>CV414*I414</f>
        <v>25.596000000000004</v>
      </c>
      <c r="V414">
        <f>CW414*I414</f>
        <v>0</v>
      </c>
      <c r="W414">
        <f>ROUND(CX414*I414,2)</f>
        <v>0</v>
      </c>
      <c r="X414">
        <f t="shared" si="189"/>
        <v>2810.35</v>
      </c>
      <c r="Y414">
        <f t="shared" si="189"/>
        <v>401.48</v>
      </c>
      <c r="AA414">
        <v>35064013</v>
      </c>
      <c r="AB414">
        <f>ROUND((AC414+AD414+AF414),2)</f>
        <v>867.24</v>
      </c>
      <c r="AC414">
        <f>ROUND(((ES414*12)),2)</f>
        <v>359.04</v>
      </c>
      <c r="AD414">
        <f>ROUND(((((ET414*12))-((EU414*12)))+AE414),2)</f>
        <v>0</v>
      </c>
      <c r="AE414">
        <f>ROUND(((EU414*12)),2)</f>
        <v>0</v>
      </c>
      <c r="AF414">
        <f>ROUND(((EV414*12)),2)</f>
        <v>508.2</v>
      </c>
      <c r="AG414">
        <f>ROUND((AP414),2)</f>
        <v>0</v>
      </c>
      <c r="AH414">
        <f>((EW414*12))</f>
        <v>3.24</v>
      </c>
      <c r="AI414">
        <f>((EX414*12))</f>
        <v>0</v>
      </c>
      <c r="AJ414">
        <f>ROUND((AS414),2)</f>
        <v>0</v>
      </c>
      <c r="AK414">
        <v>72.27</v>
      </c>
      <c r="AL414">
        <v>29.92</v>
      </c>
      <c r="AM414">
        <v>0</v>
      </c>
      <c r="AN414">
        <v>0</v>
      </c>
      <c r="AO414">
        <v>42.35</v>
      </c>
      <c r="AP414">
        <v>0</v>
      </c>
      <c r="AQ414">
        <v>0.27</v>
      </c>
      <c r="AR414">
        <v>0</v>
      </c>
      <c r="AS414">
        <v>0</v>
      </c>
      <c r="AT414">
        <v>70</v>
      </c>
      <c r="AU414">
        <v>10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1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4</v>
      </c>
      <c r="BJ414" t="s">
        <v>44</v>
      </c>
      <c r="BM414">
        <v>0</v>
      </c>
      <c r="BN414">
        <v>0</v>
      </c>
      <c r="BO414" t="s">
        <v>3</v>
      </c>
      <c r="BP414">
        <v>0</v>
      </c>
      <c r="BQ414">
        <v>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70</v>
      </c>
      <c r="CA414">
        <v>10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>(P414+Q414+S414)</f>
        <v>6851.2000000000007</v>
      </c>
      <c r="CQ414">
        <f>(AC414*BC414*AW414)</f>
        <v>359.04</v>
      </c>
      <c r="CR414">
        <f>(((((ET414*12))*BB414-((EU414*12))*BS414)+AE414*BS414)*AV414)</f>
        <v>0</v>
      </c>
      <c r="CS414">
        <f>(AE414*BS414*AV414)</f>
        <v>0</v>
      </c>
      <c r="CT414">
        <f>(AF414*BA414*AV414)</f>
        <v>508.2</v>
      </c>
      <c r="CU414">
        <f>AG414</f>
        <v>0</v>
      </c>
      <c r="CV414">
        <f>(AH414*AV414)</f>
        <v>3.24</v>
      </c>
      <c r="CW414">
        <f t="shared" si="190"/>
        <v>0</v>
      </c>
      <c r="CX414">
        <f t="shared" si="190"/>
        <v>0</v>
      </c>
      <c r="CY414">
        <f>((S414*BZ414)/100)</f>
        <v>2810.3460000000005</v>
      </c>
      <c r="CZ414">
        <f>((S414*CA414)/100)</f>
        <v>401.47800000000001</v>
      </c>
      <c r="DC414" t="s">
        <v>3</v>
      </c>
      <c r="DD414" t="s">
        <v>164</v>
      </c>
      <c r="DE414" t="s">
        <v>164</v>
      </c>
      <c r="DF414" t="s">
        <v>164</v>
      </c>
      <c r="DG414" t="s">
        <v>164</v>
      </c>
      <c r="DH414" t="s">
        <v>3</v>
      </c>
      <c r="DI414" t="s">
        <v>164</v>
      </c>
      <c r="DJ414" t="s">
        <v>164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1005</v>
      </c>
      <c r="DV414" t="s">
        <v>26</v>
      </c>
      <c r="DW414" t="s">
        <v>26</v>
      </c>
      <c r="DX414">
        <v>100</v>
      </c>
      <c r="EE414">
        <v>33645457</v>
      </c>
      <c r="EF414">
        <v>1</v>
      </c>
      <c r="EG414" t="s">
        <v>20</v>
      </c>
      <c r="EH414">
        <v>0</v>
      </c>
      <c r="EI414" t="s">
        <v>3</v>
      </c>
      <c r="EJ414">
        <v>4</v>
      </c>
      <c r="EK414">
        <v>0</v>
      </c>
      <c r="EL414" t="s">
        <v>21</v>
      </c>
      <c r="EM414" t="s">
        <v>22</v>
      </c>
      <c r="EO414" t="s">
        <v>3</v>
      </c>
      <c r="EQ414">
        <v>0</v>
      </c>
      <c r="ER414">
        <v>72.27</v>
      </c>
      <c r="ES414">
        <v>29.92</v>
      </c>
      <c r="ET414">
        <v>0</v>
      </c>
      <c r="EU414">
        <v>0</v>
      </c>
      <c r="EV414">
        <v>42.35</v>
      </c>
      <c r="EW414">
        <v>0.27</v>
      </c>
      <c r="EX414">
        <v>0</v>
      </c>
      <c r="EY414">
        <v>0</v>
      </c>
      <c r="FQ414">
        <v>0</v>
      </c>
      <c r="FR414">
        <f>ROUND(IF(AND(BH414=3,BI414=3),P414,0),2)</f>
        <v>0</v>
      </c>
      <c r="FS414">
        <v>0</v>
      </c>
      <c r="FX414">
        <v>70</v>
      </c>
      <c r="FY414">
        <v>10</v>
      </c>
      <c r="GA414" t="s">
        <v>3</v>
      </c>
      <c r="GD414">
        <v>0</v>
      </c>
      <c r="GF414">
        <v>1345771478</v>
      </c>
      <c r="GG414">
        <v>2</v>
      </c>
      <c r="GH414">
        <v>1</v>
      </c>
      <c r="GI414">
        <v>-2</v>
      </c>
      <c r="GJ414">
        <v>0</v>
      </c>
      <c r="GK414">
        <f>ROUND(R414*(R12)/100,2)</f>
        <v>0</v>
      </c>
      <c r="GL414">
        <f>ROUND(IF(AND(BH414=3,BI414=3,FS414&lt;&gt;0),P414,0),2)</f>
        <v>0</v>
      </c>
      <c r="GM414">
        <f>ROUND(O414+X414+Y414+GK414,2)+GX414</f>
        <v>10063.030000000001</v>
      </c>
      <c r="GN414">
        <f>IF(OR(BI414=0,BI414=1),ROUND(O414+X414+Y414+GK414,2),0)</f>
        <v>0</v>
      </c>
      <c r="GO414">
        <f>IF(BI414=2,ROUND(O414+X414+Y414+GK414,2),0)</f>
        <v>0</v>
      </c>
      <c r="GP414">
        <f>IF(BI414=4,ROUND(O414+X414+Y414+GK414,2)+GX414,0)</f>
        <v>10063.030000000001</v>
      </c>
      <c r="GR414">
        <v>0</v>
      </c>
      <c r="GS414">
        <v>3</v>
      </c>
      <c r="GT414">
        <v>0</v>
      </c>
      <c r="GU414" t="s">
        <v>3</v>
      </c>
      <c r="GV414">
        <f>ROUND(GT414,2)</f>
        <v>0</v>
      </c>
      <c r="GW414">
        <v>1</v>
      </c>
      <c r="GX414">
        <f>ROUND(GV414*GW414*I414,2)</f>
        <v>0</v>
      </c>
      <c r="HA414">
        <v>0</v>
      </c>
      <c r="HB414">
        <v>0</v>
      </c>
      <c r="IK414">
        <v>0</v>
      </c>
    </row>
    <row r="415" spans="1:245" x14ac:dyDescent="0.2">
      <c r="A415">
        <v>18</v>
      </c>
      <c r="B415">
        <v>1</v>
      </c>
      <c r="C415">
        <v>79</v>
      </c>
      <c r="E415" t="s">
        <v>175</v>
      </c>
      <c r="F415" t="s">
        <v>47</v>
      </c>
      <c r="G415" t="s">
        <v>48</v>
      </c>
      <c r="H415" t="s">
        <v>49</v>
      </c>
      <c r="I415">
        <f>I414*J415</f>
        <v>-758.4</v>
      </c>
      <c r="J415">
        <v>-95.999999999999986</v>
      </c>
      <c r="O415">
        <f>ROUND(CP415,2)</f>
        <v>-2836.42</v>
      </c>
      <c r="P415">
        <f>ROUND(CQ415*I415,2)</f>
        <v>-2836.42</v>
      </c>
      <c r="Q415">
        <f>ROUND(CR415*I415,2)</f>
        <v>0</v>
      </c>
      <c r="R415">
        <f>ROUND(CS415*I415,2)</f>
        <v>0</v>
      </c>
      <c r="S415">
        <f>ROUND(CT415*I415,2)</f>
        <v>0</v>
      </c>
      <c r="T415">
        <f>ROUND(CU415*I415,2)</f>
        <v>0</v>
      </c>
      <c r="U415">
        <f>CV415*I415</f>
        <v>0</v>
      </c>
      <c r="V415">
        <f>CW415*I415</f>
        <v>0</v>
      </c>
      <c r="W415">
        <f>ROUND(CX415*I415,2)</f>
        <v>0</v>
      </c>
      <c r="X415">
        <f t="shared" si="189"/>
        <v>0</v>
      </c>
      <c r="Y415">
        <f t="shared" si="189"/>
        <v>0</v>
      </c>
      <c r="AA415">
        <v>35064013</v>
      </c>
      <c r="AB415">
        <f>ROUND((AC415+AD415+AF415),2)</f>
        <v>3.74</v>
      </c>
      <c r="AC415">
        <f>ROUND((ES415),2)</f>
        <v>3.74</v>
      </c>
      <c r="AD415">
        <f>ROUND((((ET415)-(EU415))+AE415),2)</f>
        <v>0</v>
      </c>
      <c r="AE415">
        <f>ROUND((EU415),2)</f>
        <v>0</v>
      </c>
      <c r="AF415">
        <f>ROUND((EV415),2)</f>
        <v>0</v>
      </c>
      <c r="AG415">
        <f>ROUND((AP415),2)</f>
        <v>0</v>
      </c>
      <c r="AH415">
        <f>(EW415)</f>
        <v>0</v>
      </c>
      <c r="AI415">
        <f>(EX415)</f>
        <v>0</v>
      </c>
      <c r="AJ415">
        <f>ROUND((AS415),2)</f>
        <v>0</v>
      </c>
      <c r="AK415">
        <v>3.74</v>
      </c>
      <c r="AL415">
        <v>3.74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70</v>
      </c>
      <c r="AU415">
        <v>10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1</v>
      </c>
      <c r="BD415" t="s">
        <v>3</v>
      </c>
      <c r="BE415" t="s">
        <v>3</v>
      </c>
      <c r="BF415" t="s">
        <v>3</v>
      </c>
      <c r="BG415" t="s">
        <v>3</v>
      </c>
      <c r="BH415">
        <v>3</v>
      </c>
      <c r="BI415">
        <v>4</v>
      </c>
      <c r="BJ415" t="s">
        <v>50</v>
      </c>
      <c r="BM415">
        <v>0</v>
      </c>
      <c r="BN415">
        <v>0</v>
      </c>
      <c r="BO415" t="s">
        <v>3</v>
      </c>
      <c r="BP415">
        <v>0</v>
      </c>
      <c r="BQ415">
        <v>1</v>
      </c>
      <c r="BR415">
        <v>1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70</v>
      </c>
      <c r="CA415">
        <v>10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>(P415+Q415+S415)</f>
        <v>-2836.42</v>
      </c>
      <c r="CQ415">
        <f>(AC415*BC415*AW415)</f>
        <v>3.74</v>
      </c>
      <c r="CR415">
        <f>((((ET415)*BB415-(EU415)*BS415)+AE415*BS415)*AV415)</f>
        <v>0</v>
      </c>
      <c r="CS415">
        <f>(AE415*BS415*AV415)</f>
        <v>0</v>
      </c>
      <c r="CT415">
        <f>(AF415*BA415*AV415)</f>
        <v>0</v>
      </c>
      <c r="CU415">
        <f>AG415</f>
        <v>0</v>
      </c>
      <c r="CV415">
        <f>(AH415*AV415)</f>
        <v>0</v>
      </c>
      <c r="CW415">
        <f t="shared" si="190"/>
        <v>0</v>
      </c>
      <c r="CX415">
        <f t="shared" si="190"/>
        <v>0</v>
      </c>
      <c r="CY415">
        <f>((S415*BZ415)/100)</f>
        <v>0</v>
      </c>
      <c r="CZ415">
        <f>((S415*CA415)/100)</f>
        <v>0</v>
      </c>
      <c r="DC415" t="s">
        <v>3</v>
      </c>
      <c r="DD415" t="s">
        <v>3</v>
      </c>
      <c r="DE415" t="s">
        <v>3</v>
      </c>
      <c r="DF415" t="s">
        <v>3</v>
      </c>
      <c r="DG415" t="s">
        <v>3</v>
      </c>
      <c r="DH415" t="s">
        <v>3</v>
      </c>
      <c r="DI415" t="s">
        <v>3</v>
      </c>
      <c r="DJ415" t="s">
        <v>3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1009</v>
      </c>
      <c r="DV415" t="s">
        <v>49</v>
      </c>
      <c r="DW415" t="s">
        <v>49</v>
      </c>
      <c r="DX415">
        <v>1</v>
      </c>
      <c r="EE415">
        <v>33645457</v>
      </c>
      <c r="EF415">
        <v>1</v>
      </c>
      <c r="EG415" t="s">
        <v>20</v>
      </c>
      <c r="EH415">
        <v>0</v>
      </c>
      <c r="EI415" t="s">
        <v>3</v>
      </c>
      <c r="EJ415">
        <v>4</v>
      </c>
      <c r="EK415">
        <v>0</v>
      </c>
      <c r="EL415" t="s">
        <v>21</v>
      </c>
      <c r="EM415" t="s">
        <v>22</v>
      </c>
      <c r="EO415" t="s">
        <v>3</v>
      </c>
      <c r="EQ415">
        <v>32768</v>
      </c>
      <c r="ER415">
        <v>3.74</v>
      </c>
      <c r="ES415">
        <v>3.74</v>
      </c>
      <c r="ET415">
        <v>0</v>
      </c>
      <c r="EU415">
        <v>0</v>
      </c>
      <c r="EV415">
        <v>0</v>
      </c>
      <c r="EW415">
        <v>0</v>
      </c>
      <c r="EX415">
        <v>0</v>
      </c>
      <c r="FQ415">
        <v>0</v>
      </c>
      <c r="FR415">
        <f>ROUND(IF(AND(BH415=3,BI415=3),P415,0),2)</f>
        <v>0</v>
      </c>
      <c r="FS415">
        <v>0</v>
      </c>
      <c r="FX415">
        <v>70</v>
      </c>
      <c r="FY415">
        <v>10</v>
      </c>
      <c r="GA415" t="s">
        <v>3</v>
      </c>
      <c r="GD415">
        <v>0</v>
      </c>
      <c r="GF415">
        <v>-1979446105</v>
      </c>
      <c r="GG415">
        <v>2</v>
      </c>
      <c r="GH415">
        <v>1</v>
      </c>
      <c r="GI415">
        <v>-2</v>
      </c>
      <c r="GJ415">
        <v>0</v>
      </c>
      <c r="GK415">
        <f>ROUND(R415*(R12)/100,2)</f>
        <v>0</v>
      </c>
      <c r="GL415">
        <f>ROUND(IF(AND(BH415=3,BI415=3,FS415&lt;&gt;0),P415,0),2)</f>
        <v>0</v>
      </c>
      <c r="GM415">
        <f>ROUND(O415+X415+Y415+GK415,2)+GX415</f>
        <v>-2836.42</v>
      </c>
      <c r="GN415">
        <f>IF(OR(BI415=0,BI415=1),ROUND(O415+X415+Y415+GK415,2),0)</f>
        <v>0</v>
      </c>
      <c r="GO415">
        <f>IF(BI415=2,ROUND(O415+X415+Y415+GK415,2),0)</f>
        <v>0</v>
      </c>
      <c r="GP415">
        <f>IF(BI415=4,ROUND(O415+X415+Y415+GK415,2)+GX415,0)</f>
        <v>-2836.42</v>
      </c>
      <c r="GR415">
        <v>0</v>
      </c>
      <c r="GS415">
        <v>3</v>
      </c>
      <c r="GT415">
        <v>0</v>
      </c>
      <c r="GU415" t="s">
        <v>3</v>
      </c>
      <c r="GV415">
        <f>ROUND(GT415,2)</f>
        <v>0</v>
      </c>
      <c r="GW415">
        <v>1</v>
      </c>
      <c r="GX415">
        <f>ROUND(GV415*GW415*I415,2)</f>
        <v>0</v>
      </c>
      <c r="HA415">
        <v>0</v>
      </c>
      <c r="HB415">
        <v>0</v>
      </c>
      <c r="IK415">
        <v>0</v>
      </c>
    </row>
    <row r="416" spans="1:245" x14ac:dyDescent="0.2">
      <c r="A416">
        <v>18</v>
      </c>
      <c r="B416">
        <v>1</v>
      </c>
      <c r="C416">
        <v>80</v>
      </c>
      <c r="E416" t="s">
        <v>176</v>
      </c>
      <c r="F416" t="s">
        <v>52</v>
      </c>
      <c r="G416" t="s">
        <v>53</v>
      </c>
      <c r="H416" t="s">
        <v>49</v>
      </c>
      <c r="I416">
        <f>I414*J416</f>
        <v>474</v>
      </c>
      <c r="J416">
        <v>60</v>
      </c>
      <c r="O416">
        <f>ROUND(CP416,2)</f>
        <v>1564.2</v>
      </c>
      <c r="P416">
        <f>ROUND(CQ416*I416,2)</f>
        <v>1564.2</v>
      </c>
      <c r="Q416">
        <f>ROUND(CR416*I416,2)</f>
        <v>0</v>
      </c>
      <c r="R416">
        <f>ROUND(CS416*I416,2)</f>
        <v>0</v>
      </c>
      <c r="S416">
        <f>ROUND(CT416*I416,2)</f>
        <v>0</v>
      </c>
      <c r="T416">
        <f>ROUND(CU416*I416,2)</f>
        <v>0</v>
      </c>
      <c r="U416">
        <f>CV416*I416</f>
        <v>0</v>
      </c>
      <c r="V416">
        <f>CW416*I416</f>
        <v>0</v>
      </c>
      <c r="W416">
        <f>ROUND(CX416*I416,2)</f>
        <v>0</v>
      </c>
      <c r="X416">
        <f t="shared" si="189"/>
        <v>0</v>
      </c>
      <c r="Y416">
        <f t="shared" si="189"/>
        <v>0</v>
      </c>
      <c r="AA416">
        <v>35064013</v>
      </c>
      <c r="AB416">
        <f>ROUND((AC416+AD416+AF416),2)</f>
        <v>3.3</v>
      </c>
      <c r="AC416">
        <f>ROUND((ES416),2)</f>
        <v>3.3</v>
      </c>
      <c r="AD416">
        <f>ROUND((((ET416)-(EU416))+AE416),2)</f>
        <v>0</v>
      </c>
      <c r="AE416">
        <f>ROUND((EU416),2)</f>
        <v>0</v>
      </c>
      <c r="AF416">
        <f>ROUND((EV416),2)</f>
        <v>0</v>
      </c>
      <c r="AG416">
        <f>ROUND((AP416),2)</f>
        <v>0</v>
      </c>
      <c r="AH416">
        <f>(EW416)</f>
        <v>0</v>
      </c>
      <c r="AI416">
        <f>(EX416)</f>
        <v>0</v>
      </c>
      <c r="AJ416">
        <f>ROUND((AS416),2)</f>
        <v>0</v>
      </c>
      <c r="AK416">
        <v>3.3</v>
      </c>
      <c r="AL416">
        <v>3.3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70</v>
      </c>
      <c r="AU416">
        <v>10</v>
      </c>
      <c r="AV416">
        <v>1</v>
      </c>
      <c r="AW416">
        <v>1</v>
      </c>
      <c r="AZ416">
        <v>1</v>
      </c>
      <c r="BA416">
        <v>1</v>
      </c>
      <c r="BB416">
        <v>1</v>
      </c>
      <c r="BC416">
        <v>1</v>
      </c>
      <c r="BD416" t="s">
        <v>3</v>
      </c>
      <c r="BE416" t="s">
        <v>3</v>
      </c>
      <c r="BF416" t="s">
        <v>3</v>
      </c>
      <c r="BG416" t="s">
        <v>3</v>
      </c>
      <c r="BH416">
        <v>3</v>
      </c>
      <c r="BI416">
        <v>4</v>
      </c>
      <c r="BJ416" t="s">
        <v>54</v>
      </c>
      <c r="BM416">
        <v>0</v>
      </c>
      <c r="BN416">
        <v>0</v>
      </c>
      <c r="BO416" t="s">
        <v>3</v>
      </c>
      <c r="BP416">
        <v>0</v>
      </c>
      <c r="BQ416">
        <v>1</v>
      </c>
      <c r="BR416">
        <v>0</v>
      </c>
      <c r="BS416">
        <v>1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70</v>
      </c>
      <c r="CA416">
        <v>10</v>
      </c>
      <c r="CF416">
        <v>0</v>
      </c>
      <c r="CG416">
        <v>0</v>
      </c>
      <c r="CM416">
        <v>0</v>
      </c>
      <c r="CN416" t="s">
        <v>3</v>
      </c>
      <c r="CO416">
        <v>0</v>
      </c>
      <c r="CP416">
        <f>(P416+Q416+S416)</f>
        <v>1564.2</v>
      </c>
      <c r="CQ416">
        <f>(AC416*BC416*AW416)</f>
        <v>3.3</v>
      </c>
      <c r="CR416">
        <f>((((ET416)*BB416-(EU416)*BS416)+AE416*BS416)*AV416)</f>
        <v>0</v>
      </c>
      <c r="CS416">
        <f>(AE416*BS416*AV416)</f>
        <v>0</v>
      </c>
      <c r="CT416">
        <f>(AF416*BA416*AV416)</f>
        <v>0</v>
      </c>
      <c r="CU416">
        <f>AG416</f>
        <v>0</v>
      </c>
      <c r="CV416">
        <f>(AH416*AV416)</f>
        <v>0</v>
      </c>
      <c r="CW416">
        <f t="shared" si="190"/>
        <v>0</v>
      </c>
      <c r="CX416">
        <f t="shared" si="190"/>
        <v>0</v>
      </c>
      <c r="CY416">
        <f>((S416*BZ416)/100)</f>
        <v>0</v>
      </c>
      <c r="CZ416">
        <f>((S416*CA416)/100)</f>
        <v>0</v>
      </c>
      <c r="DC416" t="s">
        <v>3</v>
      </c>
      <c r="DD416" t="s">
        <v>3</v>
      </c>
      <c r="DE416" t="s">
        <v>3</v>
      </c>
      <c r="DF416" t="s">
        <v>3</v>
      </c>
      <c r="DG416" t="s">
        <v>3</v>
      </c>
      <c r="DH416" t="s">
        <v>3</v>
      </c>
      <c r="DI416" t="s">
        <v>3</v>
      </c>
      <c r="DJ416" t="s">
        <v>3</v>
      </c>
      <c r="DK416" t="s">
        <v>3</v>
      </c>
      <c r="DL416" t="s">
        <v>3</v>
      </c>
      <c r="DM416" t="s">
        <v>3</v>
      </c>
      <c r="DN416">
        <v>0</v>
      </c>
      <c r="DO416">
        <v>0</v>
      </c>
      <c r="DP416">
        <v>1</v>
      </c>
      <c r="DQ416">
        <v>1</v>
      </c>
      <c r="DU416">
        <v>1009</v>
      </c>
      <c r="DV416" t="s">
        <v>49</v>
      </c>
      <c r="DW416" t="s">
        <v>49</v>
      </c>
      <c r="DX416">
        <v>1</v>
      </c>
      <c r="EE416">
        <v>33645457</v>
      </c>
      <c r="EF416">
        <v>1</v>
      </c>
      <c r="EG416" t="s">
        <v>20</v>
      </c>
      <c r="EH416">
        <v>0</v>
      </c>
      <c r="EI416" t="s">
        <v>3</v>
      </c>
      <c r="EJ416">
        <v>4</v>
      </c>
      <c r="EK416">
        <v>0</v>
      </c>
      <c r="EL416" t="s">
        <v>21</v>
      </c>
      <c r="EM416" t="s">
        <v>22</v>
      </c>
      <c r="EO416" t="s">
        <v>3</v>
      </c>
      <c r="EQ416">
        <v>0</v>
      </c>
      <c r="ER416">
        <v>3.3</v>
      </c>
      <c r="ES416">
        <v>3.3</v>
      </c>
      <c r="ET416">
        <v>0</v>
      </c>
      <c r="EU416">
        <v>0</v>
      </c>
      <c r="EV416">
        <v>0</v>
      </c>
      <c r="EW416">
        <v>0</v>
      </c>
      <c r="EX416">
        <v>0</v>
      </c>
      <c r="FQ416">
        <v>0</v>
      </c>
      <c r="FR416">
        <f>ROUND(IF(AND(BH416=3,BI416=3),P416,0),2)</f>
        <v>0</v>
      </c>
      <c r="FS416">
        <v>0</v>
      </c>
      <c r="FX416">
        <v>70</v>
      </c>
      <c r="FY416">
        <v>10</v>
      </c>
      <c r="GA416" t="s">
        <v>3</v>
      </c>
      <c r="GD416">
        <v>0</v>
      </c>
      <c r="GF416">
        <v>-21584326</v>
      </c>
      <c r="GG416">
        <v>2</v>
      </c>
      <c r="GH416">
        <v>1</v>
      </c>
      <c r="GI416">
        <v>-2</v>
      </c>
      <c r="GJ416">
        <v>0</v>
      </c>
      <c r="GK416">
        <f>ROUND(R416*(R12)/100,2)</f>
        <v>0</v>
      </c>
      <c r="GL416">
        <f>ROUND(IF(AND(BH416=3,BI416=3,FS416&lt;&gt;0),P416,0),2)</f>
        <v>0</v>
      </c>
      <c r="GM416">
        <f>ROUND(O416+X416+Y416+GK416,2)+GX416</f>
        <v>1564.2</v>
      </c>
      <c r="GN416">
        <f>IF(OR(BI416=0,BI416=1),ROUND(O416+X416+Y416+GK416,2),0)</f>
        <v>0</v>
      </c>
      <c r="GO416">
        <f>IF(BI416=2,ROUND(O416+X416+Y416+GK416,2),0)</f>
        <v>0</v>
      </c>
      <c r="GP416">
        <f>IF(BI416=4,ROUND(O416+X416+Y416+GK416,2)+GX416,0)</f>
        <v>1564.2</v>
      </c>
      <c r="GR416">
        <v>0</v>
      </c>
      <c r="GS416">
        <v>3</v>
      </c>
      <c r="GT416">
        <v>0</v>
      </c>
      <c r="GU416" t="s">
        <v>3</v>
      </c>
      <c r="GV416">
        <f>ROUND(GT416,2)</f>
        <v>0</v>
      </c>
      <c r="GW416">
        <v>1</v>
      </c>
      <c r="GX416">
        <f>ROUND(GV416*GW416*I416,2)</f>
        <v>0</v>
      </c>
      <c r="HA416">
        <v>0</v>
      </c>
      <c r="HB416">
        <v>0</v>
      </c>
      <c r="IK416">
        <v>0</v>
      </c>
    </row>
    <row r="418" spans="1:206" x14ac:dyDescent="0.2">
      <c r="A418" s="2">
        <v>51</v>
      </c>
      <c r="B418" s="2">
        <f>B409</f>
        <v>1</v>
      </c>
      <c r="C418" s="2">
        <f>A409</f>
        <v>4</v>
      </c>
      <c r="D418" s="2">
        <f>ROW(A409)</f>
        <v>409</v>
      </c>
      <c r="E418" s="2"/>
      <c r="F418" s="2" t="str">
        <f>IF(F409&lt;&gt;"",F409,"")</f>
        <v>Новый раздел</v>
      </c>
      <c r="G418" s="2" t="str">
        <f>IF(G409&lt;&gt;"",G409,"")</f>
        <v>Февраль</v>
      </c>
      <c r="H418" s="2">
        <v>0</v>
      </c>
      <c r="I418" s="2"/>
      <c r="J418" s="2"/>
      <c r="K418" s="2"/>
      <c r="L418" s="2"/>
      <c r="M418" s="2"/>
      <c r="N418" s="2"/>
      <c r="O418" s="2">
        <f t="shared" ref="O418:T418" si="191">ROUND(AB418,2)</f>
        <v>12022.22</v>
      </c>
      <c r="P418" s="2">
        <f t="shared" si="191"/>
        <v>1564.2</v>
      </c>
      <c r="Q418" s="2">
        <f t="shared" si="191"/>
        <v>0</v>
      </c>
      <c r="R418" s="2">
        <f t="shared" si="191"/>
        <v>0</v>
      </c>
      <c r="S418" s="2">
        <f t="shared" si="191"/>
        <v>10458.02</v>
      </c>
      <c r="T418" s="2">
        <f t="shared" si="191"/>
        <v>0</v>
      </c>
      <c r="U418" s="2">
        <f>AH418</f>
        <v>66.676000000000016</v>
      </c>
      <c r="V418" s="2">
        <f>AI418</f>
        <v>0</v>
      </c>
      <c r="W418" s="2">
        <f>ROUND(AJ418,2)</f>
        <v>0</v>
      </c>
      <c r="X418" s="2">
        <f>ROUND(AK418,2)</f>
        <v>7320.62</v>
      </c>
      <c r="Y418" s="2">
        <f>ROUND(AL418,2)</f>
        <v>1045.8</v>
      </c>
      <c r="Z418" s="2"/>
      <c r="AA418" s="2"/>
      <c r="AB418" s="2">
        <f>ROUND(SUMIF(AA413:AA416,"=35064013",O413:O416),2)</f>
        <v>12022.22</v>
      </c>
      <c r="AC418" s="2">
        <f>ROUND(SUMIF(AA413:AA416,"=35064013",P413:P416),2)</f>
        <v>1564.2</v>
      </c>
      <c r="AD418" s="2">
        <f>ROUND(SUMIF(AA413:AA416,"=35064013",Q413:Q416),2)</f>
        <v>0</v>
      </c>
      <c r="AE418" s="2">
        <f>ROUND(SUMIF(AA413:AA416,"=35064013",R413:R416),2)</f>
        <v>0</v>
      </c>
      <c r="AF418" s="2">
        <f>ROUND(SUMIF(AA413:AA416,"=35064013",S413:S416),2)</f>
        <v>10458.02</v>
      </c>
      <c r="AG418" s="2">
        <f>ROUND(SUMIF(AA413:AA416,"=35064013",T413:T416),2)</f>
        <v>0</v>
      </c>
      <c r="AH418" s="2">
        <f>SUMIF(AA413:AA416,"=35064013",U413:U416)</f>
        <v>66.676000000000016</v>
      </c>
      <c r="AI418" s="2">
        <f>SUMIF(AA413:AA416,"=35064013",V413:V416)</f>
        <v>0</v>
      </c>
      <c r="AJ418" s="2">
        <f>ROUND(SUMIF(AA413:AA416,"=35064013",W413:W416),2)</f>
        <v>0</v>
      </c>
      <c r="AK418" s="2">
        <f>ROUND(SUMIF(AA413:AA416,"=35064013",X413:X416),2)</f>
        <v>7320.62</v>
      </c>
      <c r="AL418" s="2">
        <f>ROUND(SUMIF(AA413:AA416,"=35064013",Y413:Y416),2)</f>
        <v>1045.8</v>
      </c>
      <c r="AM418" s="2"/>
      <c r="AN418" s="2"/>
      <c r="AO418" s="2">
        <f t="shared" ref="AO418:BC418" si="192">ROUND(BX418,2)</f>
        <v>0</v>
      </c>
      <c r="AP418" s="2">
        <f t="shared" si="192"/>
        <v>0</v>
      </c>
      <c r="AQ418" s="2">
        <f t="shared" si="192"/>
        <v>0</v>
      </c>
      <c r="AR418" s="2">
        <f t="shared" si="192"/>
        <v>20388.64</v>
      </c>
      <c r="AS418" s="2">
        <f t="shared" si="192"/>
        <v>0</v>
      </c>
      <c r="AT418" s="2">
        <f t="shared" si="192"/>
        <v>0</v>
      </c>
      <c r="AU418" s="2">
        <f t="shared" si="192"/>
        <v>20388.64</v>
      </c>
      <c r="AV418" s="2">
        <f t="shared" si="192"/>
        <v>1564.2</v>
      </c>
      <c r="AW418" s="2">
        <f t="shared" si="192"/>
        <v>1564.2</v>
      </c>
      <c r="AX418" s="2">
        <f t="shared" si="192"/>
        <v>0</v>
      </c>
      <c r="AY418" s="2">
        <f t="shared" si="192"/>
        <v>1564.2</v>
      </c>
      <c r="AZ418" s="2">
        <f t="shared" si="192"/>
        <v>0</v>
      </c>
      <c r="BA418" s="2">
        <f t="shared" si="192"/>
        <v>0</v>
      </c>
      <c r="BB418" s="2">
        <f t="shared" si="192"/>
        <v>0</v>
      </c>
      <c r="BC418" s="2">
        <f t="shared" si="192"/>
        <v>0</v>
      </c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>
        <f>ROUND(SUMIF(AA413:AA416,"=35064013",FQ413:FQ416),2)</f>
        <v>0</v>
      </c>
      <c r="BY418" s="2">
        <f>ROUND(SUMIF(AA413:AA416,"=35064013",FR413:FR416),2)</f>
        <v>0</v>
      </c>
      <c r="BZ418" s="2">
        <f>ROUND(SUMIF(AA413:AA416,"=35064013",GL413:GL416),2)</f>
        <v>0</v>
      </c>
      <c r="CA418" s="2">
        <f>ROUND(SUMIF(AA413:AA416,"=35064013",GM413:GM416),2)</f>
        <v>20388.64</v>
      </c>
      <c r="CB418" s="2">
        <f>ROUND(SUMIF(AA413:AA416,"=35064013",GN413:GN416),2)</f>
        <v>0</v>
      </c>
      <c r="CC418" s="2">
        <f>ROUND(SUMIF(AA413:AA416,"=35064013",GO413:GO416),2)</f>
        <v>0</v>
      </c>
      <c r="CD418" s="2">
        <f>ROUND(SUMIF(AA413:AA416,"=35064013",GP413:GP416),2)</f>
        <v>20388.64</v>
      </c>
      <c r="CE418" s="2">
        <f>AC418-BX418</f>
        <v>1564.2</v>
      </c>
      <c r="CF418" s="2">
        <f>AC418-BY418</f>
        <v>1564.2</v>
      </c>
      <c r="CG418" s="2">
        <f>BX418-BZ418</f>
        <v>0</v>
      </c>
      <c r="CH418" s="2">
        <f>AC418-BX418-BY418+BZ418</f>
        <v>1564.2</v>
      </c>
      <c r="CI418" s="2">
        <f>BY418-BZ418</f>
        <v>0</v>
      </c>
      <c r="CJ418" s="2">
        <f>ROUND(SUMIF(AA413:AA416,"=35064013",GX413:GX416),2)</f>
        <v>0</v>
      </c>
      <c r="CK418" s="2">
        <f>ROUND(SUMIF(AA413:AA416,"=35064013",GY413:GY416),2)</f>
        <v>0</v>
      </c>
      <c r="CL418" s="2">
        <f>ROUND(SUMIF(AA413:AA416,"=35064013",GZ413:GZ416),2)</f>
        <v>0</v>
      </c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3"/>
      <c r="DH418" s="3"/>
      <c r="DI418" s="3"/>
      <c r="DJ418" s="3"/>
      <c r="DK418" s="3"/>
      <c r="DL418" s="3"/>
      <c r="DM418" s="3"/>
      <c r="DN418" s="3"/>
      <c r="DO418" s="3"/>
      <c r="DP418" s="3"/>
      <c r="DQ418" s="3"/>
      <c r="DR418" s="3"/>
      <c r="DS418" s="3"/>
      <c r="DT418" s="3"/>
      <c r="DU418" s="3"/>
      <c r="DV418" s="3"/>
      <c r="DW418" s="3"/>
      <c r="DX418" s="3"/>
      <c r="DY418" s="3"/>
      <c r="DZ418" s="3"/>
      <c r="EA418" s="3"/>
      <c r="EB418" s="3"/>
      <c r="EC418" s="3"/>
      <c r="ED418" s="3"/>
      <c r="EE418" s="3"/>
      <c r="EF418" s="3"/>
      <c r="EG418" s="3"/>
      <c r="EH418" s="3"/>
      <c r="EI418" s="3"/>
      <c r="EJ418" s="3"/>
      <c r="EK418" s="3"/>
      <c r="EL418" s="3"/>
      <c r="EM418" s="3"/>
      <c r="EN418" s="3"/>
      <c r="EO418" s="3"/>
      <c r="EP418" s="3"/>
      <c r="EQ418" s="3"/>
      <c r="ER418" s="3"/>
      <c r="ES418" s="3"/>
      <c r="ET418" s="3"/>
      <c r="EU418" s="3"/>
      <c r="EV418" s="3"/>
      <c r="EW418" s="3"/>
      <c r="EX418" s="3"/>
      <c r="EY418" s="3"/>
      <c r="EZ418" s="3"/>
      <c r="FA418" s="3"/>
      <c r="FB418" s="3"/>
      <c r="FC418" s="3"/>
      <c r="FD418" s="3"/>
      <c r="FE418" s="3"/>
      <c r="FF418" s="3"/>
      <c r="FG418" s="3"/>
      <c r="FH418" s="3"/>
      <c r="FI418" s="3"/>
      <c r="FJ418" s="3"/>
      <c r="FK418" s="3"/>
      <c r="FL418" s="3"/>
      <c r="FM418" s="3"/>
      <c r="FN418" s="3"/>
      <c r="FO418" s="3"/>
      <c r="FP418" s="3"/>
      <c r="FQ418" s="3"/>
      <c r="FR418" s="3"/>
      <c r="FS418" s="3"/>
      <c r="FT418" s="3"/>
      <c r="FU418" s="3"/>
      <c r="FV418" s="3"/>
      <c r="FW418" s="3"/>
      <c r="FX418" s="3"/>
      <c r="FY418" s="3"/>
      <c r="FZ418" s="3"/>
      <c r="GA418" s="3"/>
      <c r="GB418" s="3"/>
      <c r="GC418" s="3"/>
      <c r="GD418" s="3"/>
      <c r="GE418" s="3"/>
      <c r="GF418" s="3"/>
      <c r="GG418" s="3"/>
      <c r="GH418" s="3"/>
      <c r="GI418" s="3"/>
      <c r="GJ418" s="3"/>
      <c r="GK418" s="3"/>
      <c r="GL418" s="3"/>
      <c r="GM418" s="3"/>
      <c r="GN418" s="3"/>
      <c r="GO418" s="3"/>
      <c r="GP418" s="3"/>
      <c r="GQ418" s="3"/>
      <c r="GR418" s="3"/>
      <c r="GS418" s="3"/>
      <c r="GT418" s="3"/>
      <c r="GU418" s="3"/>
      <c r="GV418" s="3"/>
      <c r="GW418" s="3"/>
      <c r="GX418" s="3">
        <v>0</v>
      </c>
    </row>
    <row r="420" spans="1:206" x14ac:dyDescent="0.2">
      <c r="A420" s="4">
        <v>50</v>
      </c>
      <c r="B420" s="4">
        <v>0</v>
      </c>
      <c r="C420" s="4">
        <v>0</v>
      </c>
      <c r="D420" s="4">
        <v>1</v>
      </c>
      <c r="E420" s="4">
        <v>201</v>
      </c>
      <c r="F420" s="4">
        <f>ROUND(Source!O418,O420)</f>
        <v>12022.22</v>
      </c>
      <c r="G420" s="4" t="s">
        <v>55</v>
      </c>
      <c r="H420" s="4" t="s">
        <v>56</v>
      </c>
      <c r="I420" s="4"/>
      <c r="J420" s="4"/>
      <c r="K420" s="4">
        <v>201</v>
      </c>
      <c r="L420" s="4">
        <v>1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/>
    </row>
    <row r="421" spans="1:206" x14ac:dyDescent="0.2">
      <c r="A421" s="4">
        <v>50</v>
      </c>
      <c r="B421" s="4">
        <v>0</v>
      </c>
      <c r="C421" s="4">
        <v>0</v>
      </c>
      <c r="D421" s="4">
        <v>1</v>
      </c>
      <c r="E421" s="4">
        <v>202</v>
      </c>
      <c r="F421" s="4">
        <f>ROUND(Source!P418,O421)</f>
        <v>1564.2</v>
      </c>
      <c r="G421" s="4" t="s">
        <v>57</v>
      </c>
      <c r="H421" s="4" t="s">
        <v>58</v>
      </c>
      <c r="I421" s="4"/>
      <c r="J421" s="4"/>
      <c r="K421" s="4">
        <v>202</v>
      </c>
      <c r="L421" s="4">
        <v>2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/>
    </row>
    <row r="422" spans="1:206" x14ac:dyDescent="0.2">
      <c r="A422" s="4">
        <v>50</v>
      </c>
      <c r="B422" s="4">
        <v>0</v>
      </c>
      <c r="C422" s="4">
        <v>0</v>
      </c>
      <c r="D422" s="4">
        <v>1</v>
      </c>
      <c r="E422" s="4">
        <v>222</v>
      </c>
      <c r="F422" s="4">
        <f>ROUND(Source!AO418,O422)</f>
        <v>0</v>
      </c>
      <c r="G422" s="4" t="s">
        <v>59</v>
      </c>
      <c r="H422" s="4" t="s">
        <v>60</v>
      </c>
      <c r="I422" s="4"/>
      <c r="J422" s="4"/>
      <c r="K422" s="4">
        <v>222</v>
      </c>
      <c r="L422" s="4">
        <v>3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/>
    </row>
    <row r="423" spans="1:206" x14ac:dyDescent="0.2">
      <c r="A423" s="4">
        <v>50</v>
      </c>
      <c r="B423" s="4">
        <v>0</v>
      </c>
      <c r="C423" s="4">
        <v>0</v>
      </c>
      <c r="D423" s="4">
        <v>1</v>
      </c>
      <c r="E423" s="4">
        <v>225</v>
      </c>
      <c r="F423" s="4">
        <f>ROUND(Source!AV418,O423)</f>
        <v>1564.2</v>
      </c>
      <c r="G423" s="4" t="s">
        <v>61</v>
      </c>
      <c r="H423" s="4" t="s">
        <v>62</v>
      </c>
      <c r="I423" s="4"/>
      <c r="J423" s="4"/>
      <c r="K423" s="4">
        <v>225</v>
      </c>
      <c r="L423" s="4">
        <v>4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/>
    </row>
    <row r="424" spans="1:206" x14ac:dyDescent="0.2">
      <c r="A424" s="4">
        <v>50</v>
      </c>
      <c r="B424" s="4">
        <v>0</v>
      </c>
      <c r="C424" s="4">
        <v>0</v>
      </c>
      <c r="D424" s="4">
        <v>1</v>
      </c>
      <c r="E424" s="4">
        <v>226</v>
      </c>
      <c r="F424" s="4">
        <f>ROUND(Source!AW418,O424)</f>
        <v>1564.2</v>
      </c>
      <c r="G424" s="4" t="s">
        <v>63</v>
      </c>
      <c r="H424" s="4" t="s">
        <v>64</v>
      </c>
      <c r="I424" s="4"/>
      <c r="J424" s="4"/>
      <c r="K424" s="4">
        <v>226</v>
      </c>
      <c r="L424" s="4">
        <v>5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/>
    </row>
    <row r="425" spans="1:206" x14ac:dyDescent="0.2">
      <c r="A425" s="4">
        <v>50</v>
      </c>
      <c r="B425" s="4">
        <v>0</v>
      </c>
      <c r="C425" s="4">
        <v>0</v>
      </c>
      <c r="D425" s="4">
        <v>1</v>
      </c>
      <c r="E425" s="4">
        <v>227</v>
      </c>
      <c r="F425" s="4">
        <f>ROUND(Source!AX418,O425)</f>
        <v>0</v>
      </c>
      <c r="G425" s="4" t="s">
        <v>65</v>
      </c>
      <c r="H425" s="4" t="s">
        <v>66</v>
      </c>
      <c r="I425" s="4"/>
      <c r="J425" s="4"/>
      <c r="K425" s="4">
        <v>227</v>
      </c>
      <c r="L425" s="4">
        <v>6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/>
    </row>
    <row r="426" spans="1:206" x14ac:dyDescent="0.2">
      <c r="A426" s="4">
        <v>50</v>
      </c>
      <c r="B426" s="4">
        <v>0</v>
      </c>
      <c r="C426" s="4">
        <v>0</v>
      </c>
      <c r="D426" s="4">
        <v>1</v>
      </c>
      <c r="E426" s="4">
        <v>228</v>
      </c>
      <c r="F426" s="4">
        <f>ROUND(Source!AY418,O426)</f>
        <v>1564.2</v>
      </c>
      <c r="G426" s="4" t="s">
        <v>67</v>
      </c>
      <c r="H426" s="4" t="s">
        <v>68</v>
      </c>
      <c r="I426" s="4"/>
      <c r="J426" s="4"/>
      <c r="K426" s="4">
        <v>228</v>
      </c>
      <c r="L426" s="4">
        <v>7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/>
    </row>
    <row r="427" spans="1:206" x14ac:dyDescent="0.2">
      <c r="A427" s="4">
        <v>50</v>
      </c>
      <c r="B427" s="4">
        <v>0</v>
      </c>
      <c r="C427" s="4">
        <v>0</v>
      </c>
      <c r="D427" s="4">
        <v>1</v>
      </c>
      <c r="E427" s="4">
        <v>216</v>
      </c>
      <c r="F427" s="4">
        <f>ROUND(Source!AP418,O427)</f>
        <v>0</v>
      </c>
      <c r="G427" s="4" t="s">
        <v>69</v>
      </c>
      <c r="H427" s="4" t="s">
        <v>70</v>
      </c>
      <c r="I427" s="4"/>
      <c r="J427" s="4"/>
      <c r="K427" s="4">
        <v>216</v>
      </c>
      <c r="L427" s="4">
        <v>8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/>
    </row>
    <row r="428" spans="1:206" x14ac:dyDescent="0.2">
      <c r="A428" s="4">
        <v>50</v>
      </c>
      <c r="B428" s="4">
        <v>0</v>
      </c>
      <c r="C428" s="4">
        <v>0</v>
      </c>
      <c r="D428" s="4">
        <v>1</v>
      </c>
      <c r="E428" s="4">
        <v>223</v>
      </c>
      <c r="F428" s="4">
        <f>ROUND(Source!AQ418,O428)</f>
        <v>0</v>
      </c>
      <c r="G428" s="4" t="s">
        <v>71</v>
      </c>
      <c r="H428" s="4" t="s">
        <v>72</v>
      </c>
      <c r="I428" s="4"/>
      <c r="J428" s="4"/>
      <c r="K428" s="4">
        <v>223</v>
      </c>
      <c r="L428" s="4">
        <v>9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/>
    </row>
    <row r="429" spans="1:206" x14ac:dyDescent="0.2">
      <c r="A429" s="4">
        <v>50</v>
      </c>
      <c r="B429" s="4">
        <v>0</v>
      </c>
      <c r="C429" s="4">
        <v>0</v>
      </c>
      <c r="D429" s="4">
        <v>1</v>
      </c>
      <c r="E429" s="4">
        <v>229</v>
      </c>
      <c r="F429" s="4">
        <f>ROUND(Source!AZ418,O429)</f>
        <v>0</v>
      </c>
      <c r="G429" s="4" t="s">
        <v>73</v>
      </c>
      <c r="H429" s="4" t="s">
        <v>74</v>
      </c>
      <c r="I429" s="4"/>
      <c r="J429" s="4"/>
      <c r="K429" s="4">
        <v>229</v>
      </c>
      <c r="L429" s="4">
        <v>10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/>
    </row>
    <row r="430" spans="1:206" x14ac:dyDescent="0.2">
      <c r="A430" s="4">
        <v>50</v>
      </c>
      <c r="B430" s="4">
        <v>0</v>
      </c>
      <c r="C430" s="4">
        <v>0</v>
      </c>
      <c r="D430" s="4">
        <v>1</v>
      </c>
      <c r="E430" s="4">
        <v>203</v>
      </c>
      <c r="F430" s="4">
        <f>ROUND(Source!Q418,O430)</f>
        <v>0</v>
      </c>
      <c r="G430" s="4" t="s">
        <v>75</v>
      </c>
      <c r="H430" s="4" t="s">
        <v>76</v>
      </c>
      <c r="I430" s="4"/>
      <c r="J430" s="4"/>
      <c r="K430" s="4">
        <v>203</v>
      </c>
      <c r="L430" s="4">
        <v>11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/>
    </row>
    <row r="431" spans="1:206" x14ac:dyDescent="0.2">
      <c r="A431" s="4">
        <v>50</v>
      </c>
      <c r="B431" s="4">
        <v>0</v>
      </c>
      <c r="C431" s="4">
        <v>0</v>
      </c>
      <c r="D431" s="4">
        <v>1</v>
      </c>
      <c r="E431" s="4">
        <v>231</v>
      </c>
      <c r="F431" s="4">
        <f>ROUND(Source!BB418,O431)</f>
        <v>0</v>
      </c>
      <c r="G431" s="4" t="s">
        <v>77</v>
      </c>
      <c r="H431" s="4" t="s">
        <v>78</v>
      </c>
      <c r="I431" s="4"/>
      <c r="J431" s="4"/>
      <c r="K431" s="4">
        <v>231</v>
      </c>
      <c r="L431" s="4">
        <v>12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/>
    </row>
    <row r="432" spans="1:206" x14ac:dyDescent="0.2">
      <c r="A432" s="4">
        <v>50</v>
      </c>
      <c r="B432" s="4">
        <v>0</v>
      </c>
      <c r="C432" s="4">
        <v>0</v>
      </c>
      <c r="D432" s="4">
        <v>1</v>
      </c>
      <c r="E432" s="4">
        <v>204</v>
      </c>
      <c r="F432" s="4">
        <f>ROUND(Source!R418,O432)</f>
        <v>0</v>
      </c>
      <c r="G432" s="4" t="s">
        <v>79</v>
      </c>
      <c r="H432" s="4" t="s">
        <v>80</v>
      </c>
      <c r="I432" s="4"/>
      <c r="J432" s="4"/>
      <c r="K432" s="4">
        <v>204</v>
      </c>
      <c r="L432" s="4">
        <v>13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/>
    </row>
    <row r="433" spans="1:88" x14ac:dyDescent="0.2">
      <c r="A433" s="4">
        <v>50</v>
      </c>
      <c r="B433" s="4">
        <v>0</v>
      </c>
      <c r="C433" s="4">
        <v>0</v>
      </c>
      <c r="D433" s="4">
        <v>1</v>
      </c>
      <c r="E433" s="4">
        <v>205</v>
      </c>
      <c r="F433" s="4">
        <f>ROUND(Source!S418,O433)</f>
        <v>10458.02</v>
      </c>
      <c r="G433" s="4" t="s">
        <v>81</v>
      </c>
      <c r="H433" s="4" t="s">
        <v>82</v>
      </c>
      <c r="I433" s="4"/>
      <c r="J433" s="4"/>
      <c r="K433" s="4">
        <v>205</v>
      </c>
      <c r="L433" s="4">
        <v>14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/>
    </row>
    <row r="434" spans="1:88" x14ac:dyDescent="0.2">
      <c r="A434" s="4">
        <v>50</v>
      </c>
      <c r="B434" s="4">
        <v>0</v>
      </c>
      <c r="C434" s="4">
        <v>0</v>
      </c>
      <c r="D434" s="4">
        <v>1</v>
      </c>
      <c r="E434" s="4">
        <v>232</v>
      </c>
      <c r="F434" s="4">
        <f>ROUND(Source!BC418,O434)</f>
        <v>0</v>
      </c>
      <c r="G434" s="4" t="s">
        <v>83</v>
      </c>
      <c r="H434" s="4" t="s">
        <v>84</v>
      </c>
      <c r="I434" s="4"/>
      <c r="J434" s="4"/>
      <c r="K434" s="4">
        <v>232</v>
      </c>
      <c r="L434" s="4">
        <v>15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/>
    </row>
    <row r="435" spans="1:88" x14ac:dyDescent="0.2">
      <c r="A435" s="4">
        <v>50</v>
      </c>
      <c r="B435" s="4">
        <v>0</v>
      </c>
      <c r="C435" s="4">
        <v>0</v>
      </c>
      <c r="D435" s="4">
        <v>1</v>
      </c>
      <c r="E435" s="4">
        <v>214</v>
      </c>
      <c r="F435" s="4">
        <f>ROUND(Source!AS418,O435)</f>
        <v>0</v>
      </c>
      <c r="G435" s="4" t="s">
        <v>85</v>
      </c>
      <c r="H435" s="4" t="s">
        <v>86</v>
      </c>
      <c r="I435" s="4"/>
      <c r="J435" s="4"/>
      <c r="K435" s="4">
        <v>214</v>
      </c>
      <c r="L435" s="4">
        <v>16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/>
    </row>
    <row r="436" spans="1:88" x14ac:dyDescent="0.2">
      <c r="A436" s="4">
        <v>50</v>
      </c>
      <c r="B436" s="4">
        <v>0</v>
      </c>
      <c r="C436" s="4">
        <v>0</v>
      </c>
      <c r="D436" s="4">
        <v>1</v>
      </c>
      <c r="E436" s="4">
        <v>215</v>
      </c>
      <c r="F436" s="4">
        <f>ROUND(Source!AT418,O436)</f>
        <v>0</v>
      </c>
      <c r="G436" s="4" t="s">
        <v>87</v>
      </c>
      <c r="H436" s="4" t="s">
        <v>88</v>
      </c>
      <c r="I436" s="4"/>
      <c r="J436" s="4"/>
      <c r="K436" s="4">
        <v>215</v>
      </c>
      <c r="L436" s="4">
        <v>17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/>
    </row>
    <row r="437" spans="1:88" x14ac:dyDescent="0.2">
      <c r="A437" s="4">
        <v>50</v>
      </c>
      <c r="B437" s="4">
        <v>0</v>
      </c>
      <c r="C437" s="4">
        <v>0</v>
      </c>
      <c r="D437" s="4">
        <v>1</v>
      </c>
      <c r="E437" s="4">
        <v>217</v>
      </c>
      <c r="F437" s="4">
        <f>ROUND(Source!AU418,O437)</f>
        <v>20388.64</v>
      </c>
      <c r="G437" s="4" t="s">
        <v>89</v>
      </c>
      <c r="H437" s="4" t="s">
        <v>90</v>
      </c>
      <c r="I437" s="4"/>
      <c r="J437" s="4"/>
      <c r="K437" s="4">
        <v>217</v>
      </c>
      <c r="L437" s="4">
        <v>18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/>
    </row>
    <row r="438" spans="1:88" x14ac:dyDescent="0.2">
      <c r="A438" s="4">
        <v>50</v>
      </c>
      <c r="B438" s="4">
        <v>0</v>
      </c>
      <c r="C438" s="4">
        <v>0</v>
      </c>
      <c r="D438" s="4">
        <v>1</v>
      </c>
      <c r="E438" s="4">
        <v>230</v>
      </c>
      <c r="F438" s="4">
        <f>ROUND(Source!BA418,O438)</f>
        <v>0</v>
      </c>
      <c r="G438" s="4" t="s">
        <v>91</v>
      </c>
      <c r="H438" s="4" t="s">
        <v>92</v>
      </c>
      <c r="I438" s="4"/>
      <c r="J438" s="4"/>
      <c r="K438" s="4">
        <v>230</v>
      </c>
      <c r="L438" s="4">
        <v>19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/>
    </row>
    <row r="439" spans="1:88" x14ac:dyDescent="0.2">
      <c r="A439" s="4">
        <v>50</v>
      </c>
      <c r="B439" s="4">
        <v>0</v>
      </c>
      <c r="C439" s="4">
        <v>0</v>
      </c>
      <c r="D439" s="4">
        <v>1</v>
      </c>
      <c r="E439" s="4">
        <v>206</v>
      </c>
      <c r="F439" s="4">
        <f>ROUND(Source!T418,O439)</f>
        <v>0</v>
      </c>
      <c r="G439" s="4" t="s">
        <v>93</v>
      </c>
      <c r="H439" s="4" t="s">
        <v>94</v>
      </c>
      <c r="I439" s="4"/>
      <c r="J439" s="4"/>
      <c r="K439" s="4">
        <v>206</v>
      </c>
      <c r="L439" s="4">
        <v>20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/>
    </row>
    <row r="440" spans="1:88" x14ac:dyDescent="0.2">
      <c r="A440" s="4">
        <v>50</v>
      </c>
      <c r="B440" s="4">
        <v>0</v>
      </c>
      <c r="C440" s="4">
        <v>0</v>
      </c>
      <c r="D440" s="4">
        <v>1</v>
      </c>
      <c r="E440" s="4">
        <v>207</v>
      </c>
      <c r="F440" s="4">
        <f>Source!U418</f>
        <v>66.676000000000016</v>
      </c>
      <c r="G440" s="4" t="s">
        <v>95</v>
      </c>
      <c r="H440" s="4" t="s">
        <v>96</v>
      </c>
      <c r="I440" s="4"/>
      <c r="J440" s="4"/>
      <c r="K440" s="4">
        <v>207</v>
      </c>
      <c r="L440" s="4">
        <v>21</v>
      </c>
      <c r="M440" s="4">
        <v>3</v>
      </c>
      <c r="N440" s="4" t="s">
        <v>3</v>
      </c>
      <c r="O440" s="4">
        <v>-1</v>
      </c>
      <c r="P440" s="4"/>
      <c r="Q440" s="4"/>
      <c r="R440" s="4"/>
      <c r="S440" s="4"/>
      <c r="T440" s="4"/>
      <c r="U440" s="4"/>
      <c r="V440" s="4"/>
      <c r="W440" s="4"/>
    </row>
    <row r="441" spans="1:88" x14ac:dyDescent="0.2">
      <c r="A441" s="4">
        <v>50</v>
      </c>
      <c r="B441" s="4">
        <v>0</v>
      </c>
      <c r="C441" s="4">
        <v>0</v>
      </c>
      <c r="D441" s="4">
        <v>1</v>
      </c>
      <c r="E441" s="4">
        <v>208</v>
      </c>
      <c r="F441" s="4">
        <f>Source!V418</f>
        <v>0</v>
      </c>
      <c r="G441" s="4" t="s">
        <v>97</v>
      </c>
      <c r="H441" s="4" t="s">
        <v>98</v>
      </c>
      <c r="I441" s="4"/>
      <c r="J441" s="4"/>
      <c r="K441" s="4">
        <v>208</v>
      </c>
      <c r="L441" s="4">
        <v>22</v>
      </c>
      <c r="M441" s="4">
        <v>3</v>
      </c>
      <c r="N441" s="4" t="s">
        <v>3</v>
      </c>
      <c r="O441" s="4">
        <v>-1</v>
      </c>
      <c r="P441" s="4"/>
      <c r="Q441" s="4"/>
      <c r="R441" s="4"/>
      <c r="S441" s="4"/>
      <c r="T441" s="4"/>
      <c r="U441" s="4"/>
      <c r="V441" s="4"/>
      <c r="W441" s="4"/>
    </row>
    <row r="442" spans="1:88" x14ac:dyDescent="0.2">
      <c r="A442" s="4">
        <v>50</v>
      </c>
      <c r="B442" s="4">
        <v>0</v>
      </c>
      <c r="C442" s="4">
        <v>0</v>
      </c>
      <c r="D442" s="4">
        <v>1</v>
      </c>
      <c r="E442" s="4">
        <v>209</v>
      </c>
      <c r="F442" s="4">
        <f>ROUND(Source!W418,O442)</f>
        <v>0</v>
      </c>
      <c r="G442" s="4" t="s">
        <v>99</v>
      </c>
      <c r="H442" s="4" t="s">
        <v>100</v>
      </c>
      <c r="I442" s="4"/>
      <c r="J442" s="4"/>
      <c r="K442" s="4">
        <v>209</v>
      </c>
      <c r="L442" s="4">
        <v>23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/>
    </row>
    <row r="443" spans="1:88" x14ac:dyDescent="0.2">
      <c r="A443" s="4">
        <v>50</v>
      </c>
      <c r="B443" s="4">
        <v>0</v>
      </c>
      <c r="C443" s="4">
        <v>0</v>
      </c>
      <c r="D443" s="4">
        <v>1</v>
      </c>
      <c r="E443" s="4">
        <v>210</v>
      </c>
      <c r="F443" s="4">
        <f>ROUND(Source!X418,O443)</f>
        <v>7320.62</v>
      </c>
      <c r="G443" s="4" t="s">
        <v>101</v>
      </c>
      <c r="H443" s="4" t="s">
        <v>102</v>
      </c>
      <c r="I443" s="4"/>
      <c r="J443" s="4"/>
      <c r="K443" s="4">
        <v>210</v>
      </c>
      <c r="L443" s="4">
        <v>24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/>
    </row>
    <row r="444" spans="1:88" x14ac:dyDescent="0.2">
      <c r="A444" s="4">
        <v>50</v>
      </c>
      <c r="B444" s="4">
        <v>0</v>
      </c>
      <c r="C444" s="4">
        <v>0</v>
      </c>
      <c r="D444" s="4">
        <v>1</v>
      </c>
      <c r="E444" s="4">
        <v>211</v>
      </c>
      <c r="F444" s="4">
        <f>ROUND(Source!Y418,O444)</f>
        <v>1045.8</v>
      </c>
      <c r="G444" s="4" t="s">
        <v>103</v>
      </c>
      <c r="H444" s="4" t="s">
        <v>104</v>
      </c>
      <c r="I444" s="4"/>
      <c r="J444" s="4"/>
      <c r="K444" s="4">
        <v>211</v>
      </c>
      <c r="L444" s="4">
        <v>25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/>
    </row>
    <row r="445" spans="1:88" x14ac:dyDescent="0.2">
      <c r="A445" s="4">
        <v>50</v>
      </c>
      <c r="B445" s="4">
        <v>0</v>
      </c>
      <c r="C445" s="4">
        <v>0</v>
      </c>
      <c r="D445" s="4">
        <v>1</v>
      </c>
      <c r="E445" s="4">
        <v>224</v>
      </c>
      <c r="F445" s="4">
        <f>ROUND(Source!AR418,O445)</f>
        <v>20388.64</v>
      </c>
      <c r="G445" s="4" t="s">
        <v>105</v>
      </c>
      <c r="H445" s="4" t="s">
        <v>106</v>
      </c>
      <c r="I445" s="4"/>
      <c r="J445" s="4"/>
      <c r="K445" s="4">
        <v>224</v>
      </c>
      <c r="L445" s="4">
        <v>26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/>
    </row>
    <row r="447" spans="1:88" x14ac:dyDescent="0.2">
      <c r="A447" s="1">
        <v>4</v>
      </c>
      <c r="B447" s="1">
        <v>1</v>
      </c>
      <c r="C447" s="1"/>
      <c r="D447" s="1">
        <f>ROW(A456)</f>
        <v>456</v>
      </c>
      <c r="E447" s="1"/>
      <c r="F447" s="1" t="s">
        <v>12</v>
      </c>
      <c r="G447" s="1" t="s">
        <v>177</v>
      </c>
      <c r="H447" s="1" t="s">
        <v>3</v>
      </c>
      <c r="I447" s="1">
        <v>0</v>
      </c>
      <c r="J447" s="1"/>
      <c r="K447" s="1">
        <v>-1</v>
      </c>
      <c r="L447" s="1"/>
      <c r="M447" s="1"/>
      <c r="N447" s="1"/>
      <c r="O447" s="1"/>
      <c r="P447" s="1"/>
      <c r="Q447" s="1"/>
      <c r="R447" s="1"/>
      <c r="S447" s="1"/>
      <c r="T447" s="1"/>
      <c r="U447" s="1" t="s">
        <v>3</v>
      </c>
      <c r="V447" s="1">
        <v>0</v>
      </c>
      <c r="W447" s="1"/>
      <c r="X447" s="1"/>
      <c r="Y447" s="1"/>
      <c r="Z447" s="1"/>
      <c r="AA447" s="1"/>
      <c r="AB447" s="1" t="s">
        <v>3</v>
      </c>
      <c r="AC447" s="1" t="s">
        <v>3</v>
      </c>
      <c r="AD447" s="1" t="s">
        <v>3</v>
      </c>
      <c r="AE447" s="1" t="s">
        <v>3</v>
      </c>
      <c r="AF447" s="1" t="s">
        <v>3</v>
      </c>
      <c r="AG447" s="1" t="s">
        <v>3</v>
      </c>
      <c r="AH447" s="1"/>
      <c r="AI447" s="1"/>
      <c r="AJ447" s="1"/>
      <c r="AK447" s="1"/>
      <c r="AL447" s="1"/>
      <c r="AM447" s="1"/>
      <c r="AN447" s="1"/>
      <c r="AO447" s="1"/>
      <c r="AP447" s="1" t="s">
        <v>3</v>
      </c>
      <c r="AQ447" s="1" t="s">
        <v>3</v>
      </c>
      <c r="AR447" s="1" t="s">
        <v>3</v>
      </c>
      <c r="AS447" s="1"/>
      <c r="AT447" s="1"/>
      <c r="AU447" s="1"/>
      <c r="AV447" s="1"/>
      <c r="AW447" s="1"/>
      <c r="AX447" s="1"/>
      <c r="AY447" s="1"/>
      <c r="AZ447" s="1" t="s">
        <v>3</v>
      </c>
      <c r="BA447" s="1"/>
      <c r="BB447" s="1" t="s">
        <v>3</v>
      </c>
      <c r="BC447" s="1" t="s">
        <v>3</v>
      </c>
      <c r="BD447" s="1" t="s">
        <v>3</v>
      </c>
      <c r="BE447" s="1" t="s">
        <v>3</v>
      </c>
      <c r="BF447" s="1" t="s">
        <v>3</v>
      </c>
      <c r="BG447" s="1" t="s">
        <v>3</v>
      </c>
      <c r="BH447" s="1" t="s">
        <v>3</v>
      </c>
      <c r="BI447" s="1" t="s">
        <v>3</v>
      </c>
      <c r="BJ447" s="1" t="s">
        <v>3</v>
      </c>
      <c r="BK447" s="1" t="s">
        <v>3</v>
      </c>
      <c r="BL447" s="1" t="s">
        <v>3</v>
      </c>
      <c r="BM447" s="1" t="s">
        <v>3</v>
      </c>
      <c r="BN447" s="1" t="s">
        <v>3</v>
      </c>
      <c r="BO447" s="1" t="s">
        <v>3</v>
      </c>
      <c r="BP447" s="1" t="s">
        <v>3</v>
      </c>
      <c r="BQ447" s="1"/>
      <c r="BR447" s="1"/>
      <c r="BS447" s="1"/>
      <c r="BT447" s="1"/>
      <c r="BU447" s="1"/>
      <c r="BV447" s="1"/>
      <c r="BW447" s="1"/>
      <c r="BX447" s="1">
        <v>0</v>
      </c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>
        <v>0</v>
      </c>
    </row>
    <row r="449" spans="1:245" x14ac:dyDescent="0.2">
      <c r="A449" s="2">
        <v>52</v>
      </c>
      <c r="B449" s="2">
        <f t="shared" ref="B449:G449" si="193">B456</f>
        <v>1</v>
      </c>
      <c r="C449" s="2">
        <f t="shared" si="193"/>
        <v>4</v>
      </c>
      <c r="D449" s="2">
        <f t="shared" si="193"/>
        <v>447</v>
      </c>
      <c r="E449" s="2">
        <f t="shared" si="193"/>
        <v>0</v>
      </c>
      <c r="F449" s="2" t="str">
        <f t="shared" si="193"/>
        <v>Новый раздел</v>
      </c>
      <c r="G449" s="2" t="str">
        <f t="shared" si="193"/>
        <v>Март</v>
      </c>
      <c r="H449" s="2"/>
      <c r="I449" s="2"/>
      <c r="J449" s="2"/>
      <c r="K449" s="2"/>
      <c r="L449" s="2"/>
      <c r="M449" s="2"/>
      <c r="N449" s="2"/>
      <c r="O449" s="2">
        <f t="shared" ref="O449:AT449" si="194">O456</f>
        <v>10286.99</v>
      </c>
      <c r="P449" s="2">
        <f t="shared" si="194"/>
        <v>1303.5</v>
      </c>
      <c r="Q449" s="2">
        <f t="shared" si="194"/>
        <v>0</v>
      </c>
      <c r="R449" s="2">
        <f t="shared" si="194"/>
        <v>0</v>
      </c>
      <c r="S449" s="2">
        <f t="shared" si="194"/>
        <v>8983.49</v>
      </c>
      <c r="T449" s="2">
        <f t="shared" si="194"/>
        <v>0</v>
      </c>
      <c r="U449" s="2">
        <f t="shared" si="194"/>
        <v>57.275000000000006</v>
      </c>
      <c r="V449" s="2">
        <f t="shared" si="194"/>
        <v>0</v>
      </c>
      <c r="W449" s="2">
        <f t="shared" si="194"/>
        <v>0</v>
      </c>
      <c r="X449" s="2">
        <f t="shared" si="194"/>
        <v>6288.45</v>
      </c>
      <c r="Y449" s="2">
        <f t="shared" si="194"/>
        <v>898.35</v>
      </c>
      <c r="Z449" s="2">
        <f t="shared" si="194"/>
        <v>0</v>
      </c>
      <c r="AA449" s="2">
        <f t="shared" si="194"/>
        <v>0</v>
      </c>
      <c r="AB449" s="2">
        <f t="shared" si="194"/>
        <v>10286.99</v>
      </c>
      <c r="AC449" s="2">
        <f t="shared" si="194"/>
        <v>1303.5</v>
      </c>
      <c r="AD449" s="2">
        <f t="shared" si="194"/>
        <v>0</v>
      </c>
      <c r="AE449" s="2">
        <f t="shared" si="194"/>
        <v>0</v>
      </c>
      <c r="AF449" s="2">
        <f t="shared" si="194"/>
        <v>8983.49</v>
      </c>
      <c r="AG449" s="2">
        <f t="shared" si="194"/>
        <v>0</v>
      </c>
      <c r="AH449" s="2">
        <f t="shared" si="194"/>
        <v>57.275000000000006</v>
      </c>
      <c r="AI449" s="2">
        <f t="shared" si="194"/>
        <v>0</v>
      </c>
      <c r="AJ449" s="2">
        <f t="shared" si="194"/>
        <v>0</v>
      </c>
      <c r="AK449" s="2">
        <f t="shared" si="194"/>
        <v>6288.45</v>
      </c>
      <c r="AL449" s="2">
        <f t="shared" si="194"/>
        <v>898.35</v>
      </c>
      <c r="AM449" s="2">
        <f t="shared" si="194"/>
        <v>0</v>
      </c>
      <c r="AN449" s="2">
        <f t="shared" si="194"/>
        <v>0</v>
      </c>
      <c r="AO449" s="2">
        <f t="shared" si="194"/>
        <v>0</v>
      </c>
      <c r="AP449" s="2">
        <f t="shared" si="194"/>
        <v>0</v>
      </c>
      <c r="AQ449" s="2">
        <f t="shared" si="194"/>
        <v>0</v>
      </c>
      <c r="AR449" s="2">
        <f t="shared" si="194"/>
        <v>17473.79</v>
      </c>
      <c r="AS449" s="2">
        <f t="shared" si="194"/>
        <v>0</v>
      </c>
      <c r="AT449" s="2">
        <f t="shared" si="194"/>
        <v>0</v>
      </c>
      <c r="AU449" s="2">
        <f t="shared" ref="AU449:BZ449" si="195">AU456</f>
        <v>17473.79</v>
      </c>
      <c r="AV449" s="2">
        <f t="shared" si="195"/>
        <v>1303.5</v>
      </c>
      <c r="AW449" s="2">
        <f t="shared" si="195"/>
        <v>1303.5</v>
      </c>
      <c r="AX449" s="2">
        <f t="shared" si="195"/>
        <v>0</v>
      </c>
      <c r="AY449" s="2">
        <f t="shared" si="195"/>
        <v>1303.5</v>
      </c>
      <c r="AZ449" s="2">
        <f t="shared" si="195"/>
        <v>0</v>
      </c>
      <c r="BA449" s="2">
        <f t="shared" si="195"/>
        <v>0</v>
      </c>
      <c r="BB449" s="2">
        <f t="shared" si="195"/>
        <v>0</v>
      </c>
      <c r="BC449" s="2">
        <f t="shared" si="195"/>
        <v>0</v>
      </c>
      <c r="BD449" s="2">
        <f t="shared" si="195"/>
        <v>0</v>
      </c>
      <c r="BE449" s="2">
        <f t="shared" si="195"/>
        <v>0</v>
      </c>
      <c r="BF449" s="2">
        <f t="shared" si="195"/>
        <v>0</v>
      </c>
      <c r="BG449" s="2">
        <f t="shared" si="195"/>
        <v>0</v>
      </c>
      <c r="BH449" s="2">
        <f t="shared" si="195"/>
        <v>0</v>
      </c>
      <c r="BI449" s="2">
        <f t="shared" si="195"/>
        <v>0</v>
      </c>
      <c r="BJ449" s="2">
        <f t="shared" si="195"/>
        <v>0</v>
      </c>
      <c r="BK449" s="2">
        <f t="shared" si="195"/>
        <v>0</v>
      </c>
      <c r="BL449" s="2">
        <f t="shared" si="195"/>
        <v>0</v>
      </c>
      <c r="BM449" s="2">
        <f t="shared" si="195"/>
        <v>0</v>
      </c>
      <c r="BN449" s="2">
        <f t="shared" si="195"/>
        <v>0</v>
      </c>
      <c r="BO449" s="2">
        <f t="shared" si="195"/>
        <v>0</v>
      </c>
      <c r="BP449" s="2">
        <f t="shared" si="195"/>
        <v>0</v>
      </c>
      <c r="BQ449" s="2">
        <f t="shared" si="195"/>
        <v>0</v>
      </c>
      <c r="BR449" s="2">
        <f t="shared" si="195"/>
        <v>0</v>
      </c>
      <c r="BS449" s="2">
        <f t="shared" si="195"/>
        <v>0</v>
      </c>
      <c r="BT449" s="2">
        <f t="shared" si="195"/>
        <v>0</v>
      </c>
      <c r="BU449" s="2">
        <f t="shared" si="195"/>
        <v>0</v>
      </c>
      <c r="BV449" s="2">
        <f t="shared" si="195"/>
        <v>0</v>
      </c>
      <c r="BW449" s="2">
        <f t="shared" si="195"/>
        <v>0</v>
      </c>
      <c r="BX449" s="2">
        <f t="shared" si="195"/>
        <v>0</v>
      </c>
      <c r="BY449" s="2">
        <f t="shared" si="195"/>
        <v>0</v>
      </c>
      <c r="BZ449" s="2">
        <f t="shared" si="195"/>
        <v>0</v>
      </c>
      <c r="CA449" s="2">
        <f t="shared" ref="CA449:DF449" si="196">CA456</f>
        <v>17473.79</v>
      </c>
      <c r="CB449" s="2">
        <f t="shared" si="196"/>
        <v>0</v>
      </c>
      <c r="CC449" s="2">
        <f t="shared" si="196"/>
        <v>0</v>
      </c>
      <c r="CD449" s="2">
        <f t="shared" si="196"/>
        <v>17473.79</v>
      </c>
      <c r="CE449" s="2">
        <f t="shared" si="196"/>
        <v>1303.5</v>
      </c>
      <c r="CF449" s="2">
        <f t="shared" si="196"/>
        <v>1303.5</v>
      </c>
      <c r="CG449" s="2">
        <f t="shared" si="196"/>
        <v>0</v>
      </c>
      <c r="CH449" s="2">
        <f t="shared" si="196"/>
        <v>1303.5</v>
      </c>
      <c r="CI449" s="2">
        <f t="shared" si="196"/>
        <v>0</v>
      </c>
      <c r="CJ449" s="2">
        <f t="shared" si="196"/>
        <v>0</v>
      </c>
      <c r="CK449" s="2">
        <f t="shared" si="196"/>
        <v>0</v>
      </c>
      <c r="CL449" s="2">
        <f t="shared" si="196"/>
        <v>0</v>
      </c>
      <c r="CM449" s="2">
        <f t="shared" si="196"/>
        <v>0</v>
      </c>
      <c r="CN449" s="2">
        <f t="shared" si="196"/>
        <v>0</v>
      </c>
      <c r="CO449" s="2">
        <f t="shared" si="196"/>
        <v>0</v>
      </c>
      <c r="CP449" s="2">
        <f t="shared" si="196"/>
        <v>0</v>
      </c>
      <c r="CQ449" s="2">
        <f t="shared" si="196"/>
        <v>0</v>
      </c>
      <c r="CR449" s="2">
        <f t="shared" si="196"/>
        <v>0</v>
      </c>
      <c r="CS449" s="2">
        <f t="shared" si="196"/>
        <v>0</v>
      </c>
      <c r="CT449" s="2">
        <f t="shared" si="196"/>
        <v>0</v>
      </c>
      <c r="CU449" s="2">
        <f t="shared" si="196"/>
        <v>0</v>
      </c>
      <c r="CV449" s="2">
        <f t="shared" si="196"/>
        <v>0</v>
      </c>
      <c r="CW449" s="2">
        <f t="shared" si="196"/>
        <v>0</v>
      </c>
      <c r="CX449" s="2">
        <f t="shared" si="196"/>
        <v>0</v>
      </c>
      <c r="CY449" s="2">
        <f t="shared" si="196"/>
        <v>0</v>
      </c>
      <c r="CZ449" s="2">
        <f t="shared" si="196"/>
        <v>0</v>
      </c>
      <c r="DA449" s="2">
        <f t="shared" si="196"/>
        <v>0</v>
      </c>
      <c r="DB449" s="2">
        <f t="shared" si="196"/>
        <v>0</v>
      </c>
      <c r="DC449" s="2">
        <f t="shared" si="196"/>
        <v>0</v>
      </c>
      <c r="DD449" s="2">
        <f t="shared" si="196"/>
        <v>0</v>
      </c>
      <c r="DE449" s="2">
        <f t="shared" si="196"/>
        <v>0</v>
      </c>
      <c r="DF449" s="2">
        <f t="shared" si="196"/>
        <v>0</v>
      </c>
      <c r="DG449" s="3">
        <f t="shared" ref="DG449:EL449" si="197">DG456</f>
        <v>0</v>
      </c>
      <c r="DH449" s="3">
        <f t="shared" si="197"/>
        <v>0</v>
      </c>
      <c r="DI449" s="3">
        <f t="shared" si="197"/>
        <v>0</v>
      </c>
      <c r="DJ449" s="3">
        <f t="shared" si="197"/>
        <v>0</v>
      </c>
      <c r="DK449" s="3">
        <f t="shared" si="197"/>
        <v>0</v>
      </c>
      <c r="DL449" s="3">
        <f t="shared" si="197"/>
        <v>0</v>
      </c>
      <c r="DM449" s="3">
        <f t="shared" si="197"/>
        <v>0</v>
      </c>
      <c r="DN449" s="3">
        <f t="shared" si="197"/>
        <v>0</v>
      </c>
      <c r="DO449" s="3">
        <f t="shared" si="197"/>
        <v>0</v>
      </c>
      <c r="DP449" s="3">
        <f t="shared" si="197"/>
        <v>0</v>
      </c>
      <c r="DQ449" s="3">
        <f t="shared" si="197"/>
        <v>0</v>
      </c>
      <c r="DR449" s="3">
        <f t="shared" si="197"/>
        <v>0</v>
      </c>
      <c r="DS449" s="3">
        <f t="shared" si="197"/>
        <v>0</v>
      </c>
      <c r="DT449" s="3">
        <f t="shared" si="197"/>
        <v>0</v>
      </c>
      <c r="DU449" s="3">
        <f t="shared" si="197"/>
        <v>0</v>
      </c>
      <c r="DV449" s="3">
        <f t="shared" si="197"/>
        <v>0</v>
      </c>
      <c r="DW449" s="3">
        <f t="shared" si="197"/>
        <v>0</v>
      </c>
      <c r="DX449" s="3">
        <f t="shared" si="197"/>
        <v>0</v>
      </c>
      <c r="DY449" s="3">
        <f t="shared" si="197"/>
        <v>0</v>
      </c>
      <c r="DZ449" s="3">
        <f t="shared" si="197"/>
        <v>0</v>
      </c>
      <c r="EA449" s="3">
        <f t="shared" si="197"/>
        <v>0</v>
      </c>
      <c r="EB449" s="3">
        <f t="shared" si="197"/>
        <v>0</v>
      </c>
      <c r="EC449" s="3">
        <f t="shared" si="197"/>
        <v>0</v>
      </c>
      <c r="ED449" s="3">
        <f t="shared" si="197"/>
        <v>0</v>
      </c>
      <c r="EE449" s="3">
        <f t="shared" si="197"/>
        <v>0</v>
      </c>
      <c r="EF449" s="3">
        <f t="shared" si="197"/>
        <v>0</v>
      </c>
      <c r="EG449" s="3">
        <f t="shared" si="197"/>
        <v>0</v>
      </c>
      <c r="EH449" s="3">
        <f t="shared" si="197"/>
        <v>0</v>
      </c>
      <c r="EI449" s="3">
        <f t="shared" si="197"/>
        <v>0</v>
      </c>
      <c r="EJ449" s="3">
        <f t="shared" si="197"/>
        <v>0</v>
      </c>
      <c r="EK449" s="3">
        <f t="shared" si="197"/>
        <v>0</v>
      </c>
      <c r="EL449" s="3">
        <f t="shared" si="197"/>
        <v>0</v>
      </c>
      <c r="EM449" s="3">
        <f t="shared" ref="EM449:FR449" si="198">EM456</f>
        <v>0</v>
      </c>
      <c r="EN449" s="3">
        <f t="shared" si="198"/>
        <v>0</v>
      </c>
      <c r="EO449" s="3">
        <f t="shared" si="198"/>
        <v>0</v>
      </c>
      <c r="EP449" s="3">
        <f t="shared" si="198"/>
        <v>0</v>
      </c>
      <c r="EQ449" s="3">
        <f t="shared" si="198"/>
        <v>0</v>
      </c>
      <c r="ER449" s="3">
        <f t="shared" si="198"/>
        <v>0</v>
      </c>
      <c r="ES449" s="3">
        <f t="shared" si="198"/>
        <v>0</v>
      </c>
      <c r="ET449" s="3">
        <f t="shared" si="198"/>
        <v>0</v>
      </c>
      <c r="EU449" s="3">
        <f t="shared" si="198"/>
        <v>0</v>
      </c>
      <c r="EV449" s="3">
        <f t="shared" si="198"/>
        <v>0</v>
      </c>
      <c r="EW449" s="3">
        <f t="shared" si="198"/>
        <v>0</v>
      </c>
      <c r="EX449" s="3">
        <f t="shared" si="198"/>
        <v>0</v>
      </c>
      <c r="EY449" s="3">
        <f t="shared" si="198"/>
        <v>0</v>
      </c>
      <c r="EZ449" s="3">
        <f t="shared" si="198"/>
        <v>0</v>
      </c>
      <c r="FA449" s="3">
        <f t="shared" si="198"/>
        <v>0</v>
      </c>
      <c r="FB449" s="3">
        <f t="shared" si="198"/>
        <v>0</v>
      </c>
      <c r="FC449" s="3">
        <f t="shared" si="198"/>
        <v>0</v>
      </c>
      <c r="FD449" s="3">
        <f t="shared" si="198"/>
        <v>0</v>
      </c>
      <c r="FE449" s="3">
        <f t="shared" si="198"/>
        <v>0</v>
      </c>
      <c r="FF449" s="3">
        <f t="shared" si="198"/>
        <v>0</v>
      </c>
      <c r="FG449" s="3">
        <f t="shared" si="198"/>
        <v>0</v>
      </c>
      <c r="FH449" s="3">
        <f t="shared" si="198"/>
        <v>0</v>
      </c>
      <c r="FI449" s="3">
        <f t="shared" si="198"/>
        <v>0</v>
      </c>
      <c r="FJ449" s="3">
        <f t="shared" si="198"/>
        <v>0</v>
      </c>
      <c r="FK449" s="3">
        <f t="shared" si="198"/>
        <v>0</v>
      </c>
      <c r="FL449" s="3">
        <f t="shared" si="198"/>
        <v>0</v>
      </c>
      <c r="FM449" s="3">
        <f t="shared" si="198"/>
        <v>0</v>
      </c>
      <c r="FN449" s="3">
        <f t="shared" si="198"/>
        <v>0</v>
      </c>
      <c r="FO449" s="3">
        <f t="shared" si="198"/>
        <v>0</v>
      </c>
      <c r="FP449" s="3">
        <f t="shared" si="198"/>
        <v>0</v>
      </c>
      <c r="FQ449" s="3">
        <f t="shared" si="198"/>
        <v>0</v>
      </c>
      <c r="FR449" s="3">
        <f t="shared" si="198"/>
        <v>0</v>
      </c>
      <c r="FS449" s="3">
        <f t="shared" ref="FS449:GX449" si="199">FS456</f>
        <v>0</v>
      </c>
      <c r="FT449" s="3">
        <f t="shared" si="199"/>
        <v>0</v>
      </c>
      <c r="FU449" s="3">
        <f t="shared" si="199"/>
        <v>0</v>
      </c>
      <c r="FV449" s="3">
        <f t="shared" si="199"/>
        <v>0</v>
      </c>
      <c r="FW449" s="3">
        <f t="shared" si="199"/>
        <v>0</v>
      </c>
      <c r="FX449" s="3">
        <f t="shared" si="199"/>
        <v>0</v>
      </c>
      <c r="FY449" s="3">
        <f t="shared" si="199"/>
        <v>0</v>
      </c>
      <c r="FZ449" s="3">
        <f t="shared" si="199"/>
        <v>0</v>
      </c>
      <c r="GA449" s="3">
        <f t="shared" si="199"/>
        <v>0</v>
      </c>
      <c r="GB449" s="3">
        <f t="shared" si="199"/>
        <v>0</v>
      </c>
      <c r="GC449" s="3">
        <f t="shared" si="199"/>
        <v>0</v>
      </c>
      <c r="GD449" s="3">
        <f t="shared" si="199"/>
        <v>0</v>
      </c>
      <c r="GE449" s="3">
        <f t="shared" si="199"/>
        <v>0</v>
      </c>
      <c r="GF449" s="3">
        <f t="shared" si="199"/>
        <v>0</v>
      </c>
      <c r="GG449" s="3">
        <f t="shared" si="199"/>
        <v>0</v>
      </c>
      <c r="GH449" s="3">
        <f t="shared" si="199"/>
        <v>0</v>
      </c>
      <c r="GI449" s="3">
        <f t="shared" si="199"/>
        <v>0</v>
      </c>
      <c r="GJ449" s="3">
        <f t="shared" si="199"/>
        <v>0</v>
      </c>
      <c r="GK449" s="3">
        <f t="shared" si="199"/>
        <v>0</v>
      </c>
      <c r="GL449" s="3">
        <f t="shared" si="199"/>
        <v>0</v>
      </c>
      <c r="GM449" s="3">
        <f t="shared" si="199"/>
        <v>0</v>
      </c>
      <c r="GN449" s="3">
        <f t="shared" si="199"/>
        <v>0</v>
      </c>
      <c r="GO449" s="3">
        <f t="shared" si="199"/>
        <v>0</v>
      </c>
      <c r="GP449" s="3">
        <f t="shared" si="199"/>
        <v>0</v>
      </c>
      <c r="GQ449" s="3">
        <f t="shared" si="199"/>
        <v>0</v>
      </c>
      <c r="GR449" s="3">
        <f t="shared" si="199"/>
        <v>0</v>
      </c>
      <c r="GS449" s="3">
        <f t="shared" si="199"/>
        <v>0</v>
      </c>
      <c r="GT449" s="3">
        <f t="shared" si="199"/>
        <v>0</v>
      </c>
      <c r="GU449" s="3">
        <f t="shared" si="199"/>
        <v>0</v>
      </c>
      <c r="GV449" s="3">
        <f t="shared" si="199"/>
        <v>0</v>
      </c>
      <c r="GW449" s="3">
        <f t="shared" si="199"/>
        <v>0</v>
      </c>
      <c r="GX449" s="3">
        <f t="shared" si="199"/>
        <v>0</v>
      </c>
    </row>
    <row r="451" spans="1:245" x14ac:dyDescent="0.2">
      <c r="A451">
        <v>17</v>
      </c>
      <c r="B451">
        <v>1</v>
      </c>
      <c r="C451">
        <f>ROW(SmtRes!A81)</f>
        <v>81</v>
      </c>
      <c r="D451">
        <f>ROW(EtalonRes!A75)</f>
        <v>75</v>
      </c>
      <c r="E451" t="s">
        <v>178</v>
      </c>
      <c r="F451" t="s">
        <v>38</v>
      </c>
      <c r="G451" t="s">
        <v>39</v>
      </c>
      <c r="H451" t="s">
        <v>26</v>
      </c>
      <c r="I451">
        <f>ROUND(790/100,9)</f>
        <v>7.9</v>
      </c>
      <c r="J451">
        <v>0</v>
      </c>
      <c r="O451">
        <f>ROUND(CP451,2)</f>
        <v>5637.84</v>
      </c>
      <c r="P451">
        <f>ROUND(CQ451*I451,2)</f>
        <v>0</v>
      </c>
      <c r="Q451">
        <f>ROUND(CR451*I451,2)</f>
        <v>0</v>
      </c>
      <c r="R451">
        <f>ROUND(CS451*I451,2)</f>
        <v>0</v>
      </c>
      <c r="S451">
        <f>ROUND(CT451*I451,2)</f>
        <v>5637.84</v>
      </c>
      <c r="T451">
        <f>ROUND(CU451*I451,2)</f>
        <v>0</v>
      </c>
      <c r="U451">
        <f>CV451*I451</f>
        <v>35.945</v>
      </c>
      <c r="V451">
        <f>CW451*I451</f>
        <v>0</v>
      </c>
      <c r="W451">
        <f>ROUND(CX451*I451,2)</f>
        <v>0</v>
      </c>
      <c r="X451">
        <f t="shared" ref="X451:Y454" si="200">ROUND(CY451,2)</f>
        <v>3946.49</v>
      </c>
      <c r="Y451">
        <f t="shared" si="200"/>
        <v>563.78</v>
      </c>
      <c r="AA451">
        <v>35064013</v>
      </c>
      <c r="AB451">
        <f>ROUND((AC451+AD451+AF451),2)</f>
        <v>713.65</v>
      </c>
      <c r="AC451">
        <f>ROUND(((ES451*7)),2)</f>
        <v>0</v>
      </c>
      <c r="AD451">
        <f>ROUND(((((ET451*7))-((EU451*7)))+AE451),2)</f>
        <v>0</v>
      </c>
      <c r="AE451">
        <f>ROUND(((EU451*7)),2)</f>
        <v>0</v>
      </c>
      <c r="AF451">
        <f>ROUND(((EV451*7)),2)</f>
        <v>713.65</v>
      </c>
      <c r="AG451">
        <f>ROUND((AP451),2)</f>
        <v>0</v>
      </c>
      <c r="AH451">
        <f>((EW451*7))</f>
        <v>4.55</v>
      </c>
      <c r="AI451">
        <f>((EX451*7))</f>
        <v>0</v>
      </c>
      <c r="AJ451">
        <f>ROUND((AS451),2)</f>
        <v>0</v>
      </c>
      <c r="AK451">
        <v>101.95</v>
      </c>
      <c r="AL451">
        <v>0</v>
      </c>
      <c r="AM451">
        <v>0</v>
      </c>
      <c r="AN451">
        <v>0</v>
      </c>
      <c r="AO451">
        <v>101.95</v>
      </c>
      <c r="AP451">
        <v>0</v>
      </c>
      <c r="AQ451">
        <v>0.65</v>
      </c>
      <c r="AR451">
        <v>0</v>
      </c>
      <c r="AS451">
        <v>0</v>
      </c>
      <c r="AT451">
        <v>70</v>
      </c>
      <c r="AU451">
        <v>10</v>
      </c>
      <c r="AV451">
        <v>1</v>
      </c>
      <c r="AW451">
        <v>1</v>
      </c>
      <c r="AZ451">
        <v>1</v>
      </c>
      <c r="BA451">
        <v>1</v>
      </c>
      <c r="BB451">
        <v>1</v>
      </c>
      <c r="BC451">
        <v>1</v>
      </c>
      <c r="BD451" t="s">
        <v>3</v>
      </c>
      <c r="BE451" t="s">
        <v>3</v>
      </c>
      <c r="BF451" t="s">
        <v>3</v>
      </c>
      <c r="BG451" t="s">
        <v>3</v>
      </c>
      <c r="BH451">
        <v>0</v>
      </c>
      <c r="BI451">
        <v>4</v>
      </c>
      <c r="BJ451" t="s">
        <v>40</v>
      </c>
      <c r="BM451">
        <v>0</v>
      </c>
      <c r="BN451">
        <v>0</v>
      </c>
      <c r="BO451" t="s">
        <v>3</v>
      </c>
      <c r="BP451">
        <v>0</v>
      </c>
      <c r="BQ451">
        <v>1</v>
      </c>
      <c r="BR451">
        <v>0</v>
      </c>
      <c r="BS451">
        <v>1</v>
      </c>
      <c r="BT451">
        <v>1</v>
      </c>
      <c r="BU451">
        <v>1</v>
      </c>
      <c r="BV451">
        <v>1</v>
      </c>
      <c r="BW451">
        <v>1</v>
      </c>
      <c r="BX451">
        <v>1</v>
      </c>
      <c r="BY451" t="s">
        <v>3</v>
      </c>
      <c r="BZ451">
        <v>70</v>
      </c>
      <c r="CA451">
        <v>10</v>
      </c>
      <c r="CF451">
        <v>0</v>
      </c>
      <c r="CG451">
        <v>0</v>
      </c>
      <c r="CM451">
        <v>0</v>
      </c>
      <c r="CN451" t="s">
        <v>3</v>
      </c>
      <c r="CO451">
        <v>0</v>
      </c>
      <c r="CP451">
        <f>(P451+Q451+S451)</f>
        <v>5637.84</v>
      </c>
      <c r="CQ451">
        <f>(AC451*BC451*AW451)</f>
        <v>0</v>
      </c>
      <c r="CR451">
        <f>(((((ET451*7))*BB451-((EU451*7))*BS451)+AE451*BS451)*AV451)</f>
        <v>0</v>
      </c>
      <c r="CS451">
        <f>(AE451*BS451*AV451)</f>
        <v>0</v>
      </c>
      <c r="CT451">
        <f>(AF451*BA451*AV451)</f>
        <v>713.65</v>
      </c>
      <c r="CU451">
        <f>AG451</f>
        <v>0</v>
      </c>
      <c r="CV451">
        <f>(AH451*AV451)</f>
        <v>4.55</v>
      </c>
      <c r="CW451">
        <f t="shared" ref="CW451:CX454" si="201">AI451</f>
        <v>0</v>
      </c>
      <c r="CX451">
        <f t="shared" si="201"/>
        <v>0</v>
      </c>
      <c r="CY451">
        <f>((S451*BZ451)/100)</f>
        <v>3946.4879999999998</v>
      </c>
      <c r="CZ451">
        <f>((S451*CA451)/100)</f>
        <v>563.78399999999999</v>
      </c>
      <c r="DC451" t="s">
        <v>3</v>
      </c>
      <c r="DD451" t="s">
        <v>155</v>
      </c>
      <c r="DE451" t="s">
        <v>155</v>
      </c>
      <c r="DF451" t="s">
        <v>155</v>
      </c>
      <c r="DG451" t="s">
        <v>155</v>
      </c>
      <c r="DH451" t="s">
        <v>3</v>
      </c>
      <c r="DI451" t="s">
        <v>155</v>
      </c>
      <c r="DJ451" t="s">
        <v>155</v>
      </c>
      <c r="DK451" t="s">
        <v>3</v>
      </c>
      <c r="DL451" t="s">
        <v>3</v>
      </c>
      <c r="DM451" t="s">
        <v>3</v>
      </c>
      <c r="DN451">
        <v>0</v>
      </c>
      <c r="DO451">
        <v>0</v>
      </c>
      <c r="DP451">
        <v>1</v>
      </c>
      <c r="DQ451">
        <v>1</v>
      </c>
      <c r="DU451">
        <v>1005</v>
      </c>
      <c r="DV451" t="s">
        <v>26</v>
      </c>
      <c r="DW451" t="s">
        <v>26</v>
      </c>
      <c r="DX451">
        <v>100</v>
      </c>
      <c r="EE451">
        <v>33645457</v>
      </c>
      <c r="EF451">
        <v>1</v>
      </c>
      <c r="EG451" t="s">
        <v>20</v>
      </c>
      <c r="EH451">
        <v>0</v>
      </c>
      <c r="EI451" t="s">
        <v>3</v>
      </c>
      <c r="EJ451">
        <v>4</v>
      </c>
      <c r="EK451">
        <v>0</v>
      </c>
      <c r="EL451" t="s">
        <v>21</v>
      </c>
      <c r="EM451" t="s">
        <v>22</v>
      </c>
      <c r="EO451" t="s">
        <v>3</v>
      </c>
      <c r="EQ451">
        <v>0</v>
      </c>
      <c r="ER451">
        <v>101.95</v>
      </c>
      <c r="ES451">
        <v>0</v>
      </c>
      <c r="ET451">
        <v>0</v>
      </c>
      <c r="EU451">
        <v>0</v>
      </c>
      <c r="EV451">
        <v>101.95</v>
      </c>
      <c r="EW451">
        <v>0.65</v>
      </c>
      <c r="EX451">
        <v>0</v>
      </c>
      <c r="EY451">
        <v>0</v>
      </c>
      <c r="FQ451">
        <v>0</v>
      </c>
      <c r="FR451">
        <f>ROUND(IF(AND(BH451=3,BI451=3),P451,0),2)</f>
        <v>0</v>
      </c>
      <c r="FS451">
        <v>0</v>
      </c>
      <c r="FX451">
        <v>70</v>
      </c>
      <c r="FY451">
        <v>10</v>
      </c>
      <c r="GA451" t="s">
        <v>3</v>
      </c>
      <c r="GD451">
        <v>0</v>
      </c>
      <c r="GF451">
        <v>2133828896</v>
      </c>
      <c r="GG451">
        <v>2</v>
      </c>
      <c r="GH451">
        <v>1</v>
      </c>
      <c r="GI451">
        <v>-2</v>
      </c>
      <c r="GJ451">
        <v>0</v>
      </c>
      <c r="GK451">
        <f>ROUND(R451*(R12)/100,2)</f>
        <v>0</v>
      </c>
      <c r="GL451">
        <f>ROUND(IF(AND(BH451=3,BI451=3,FS451&lt;&gt;0),P451,0),2)</f>
        <v>0</v>
      </c>
      <c r="GM451">
        <f>ROUND(O451+X451+Y451+GK451,2)+GX451</f>
        <v>10148.11</v>
      </c>
      <c r="GN451">
        <f>IF(OR(BI451=0,BI451=1),ROUND(O451+X451+Y451+GK451,2),0)</f>
        <v>0</v>
      </c>
      <c r="GO451">
        <f>IF(BI451=2,ROUND(O451+X451+Y451+GK451,2),0)</f>
        <v>0</v>
      </c>
      <c r="GP451">
        <f>IF(BI451=4,ROUND(O451+X451+Y451+GK451,2)+GX451,0)</f>
        <v>10148.11</v>
      </c>
      <c r="GR451">
        <v>0</v>
      </c>
      <c r="GS451">
        <v>3</v>
      </c>
      <c r="GT451">
        <v>0</v>
      </c>
      <c r="GU451" t="s">
        <v>3</v>
      </c>
      <c r="GV451">
        <f>ROUND(GT451,2)</f>
        <v>0</v>
      </c>
      <c r="GW451">
        <v>1</v>
      </c>
      <c r="GX451">
        <f>ROUND(GV451*GW451*I451,2)</f>
        <v>0</v>
      </c>
      <c r="HA451">
        <v>0</v>
      </c>
      <c r="HB451">
        <v>0</v>
      </c>
      <c r="IK451">
        <v>0</v>
      </c>
    </row>
    <row r="452" spans="1:245" x14ac:dyDescent="0.2">
      <c r="A452">
        <v>17</v>
      </c>
      <c r="B452">
        <v>1</v>
      </c>
      <c r="C452">
        <f>ROW(SmtRes!A84)</f>
        <v>84</v>
      </c>
      <c r="D452">
        <f>ROW(EtalonRes!A77)</f>
        <v>77</v>
      </c>
      <c r="E452" t="s">
        <v>179</v>
      </c>
      <c r="F452" t="s">
        <v>42</v>
      </c>
      <c r="G452" t="s">
        <v>43</v>
      </c>
      <c r="H452" t="s">
        <v>26</v>
      </c>
      <c r="I452">
        <f>ROUND(790/100,9)</f>
        <v>7.9</v>
      </c>
      <c r="J452">
        <v>0</v>
      </c>
      <c r="O452">
        <f>ROUND(CP452,2)</f>
        <v>5709.33</v>
      </c>
      <c r="P452">
        <f>ROUND(CQ452*I452,2)</f>
        <v>2363.6799999999998</v>
      </c>
      <c r="Q452">
        <f>ROUND(CR452*I452,2)</f>
        <v>0</v>
      </c>
      <c r="R452">
        <f>ROUND(CS452*I452,2)</f>
        <v>0</v>
      </c>
      <c r="S452">
        <f>ROUND(CT452*I452,2)</f>
        <v>3345.65</v>
      </c>
      <c r="T452">
        <f>ROUND(CU452*I452,2)</f>
        <v>0</v>
      </c>
      <c r="U452">
        <f>CV452*I452</f>
        <v>21.330000000000002</v>
      </c>
      <c r="V452">
        <f>CW452*I452</f>
        <v>0</v>
      </c>
      <c r="W452">
        <f>ROUND(CX452*I452,2)</f>
        <v>0</v>
      </c>
      <c r="X452">
        <f t="shared" si="200"/>
        <v>2341.96</v>
      </c>
      <c r="Y452">
        <f t="shared" si="200"/>
        <v>334.57</v>
      </c>
      <c r="AA452">
        <v>35064013</v>
      </c>
      <c r="AB452">
        <f>ROUND((AC452+AD452+AF452),2)</f>
        <v>722.7</v>
      </c>
      <c r="AC452">
        <f>ROUND(((ES452*10)),2)</f>
        <v>299.2</v>
      </c>
      <c r="AD452">
        <f>ROUND(((((ET452*10))-((EU452*10)))+AE452),2)</f>
        <v>0</v>
      </c>
      <c r="AE452">
        <f>ROUND(((EU452*10)),2)</f>
        <v>0</v>
      </c>
      <c r="AF452">
        <f>ROUND(((EV452*10)),2)</f>
        <v>423.5</v>
      </c>
      <c r="AG452">
        <f>ROUND((AP452),2)</f>
        <v>0</v>
      </c>
      <c r="AH452">
        <f>((EW452*10))</f>
        <v>2.7</v>
      </c>
      <c r="AI452">
        <f>((EX452*10))</f>
        <v>0</v>
      </c>
      <c r="AJ452">
        <f>ROUND((AS452),2)</f>
        <v>0</v>
      </c>
      <c r="AK452">
        <v>72.27</v>
      </c>
      <c r="AL452">
        <v>29.92</v>
      </c>
      <c r="AM452">
        <v>0</v>
      </c>
      <c r="AN452">
        <v>0</v>
      </c>
      <c r="AO452">
        <v>42.35</v>
      </c>
      <c r="AP452">
        <v>0</v>
      </c>
      <c r="AQ452">
        <v>0.27</v>
      </c>
      <c r="AR452">
        <v>0</v>
      </c>
      <c r="AS452">
        <v>0</v>
      </c>
      <c r="AT452">
        <v>70</v>
      </c>
      <c r="AU452">
        <v>10</v>
      </c>
      <c r="AV452">
        <v>1</v>
      </c>
      <c r="AW452">
        <v>1</v>
      </c>
      <c r="AZ452">
        <v>1</v>
      </c>
      <c r="BA452">
        <v>1</v>
      </c>
      <c r="BB452">
        <v>1</v>
      </c>
      <c r="BC452">
        <v>1</v>
      </c>
      <c r="BD452" t="s">
        <v>3</v>
      </c>
      <c r="BE452" t="s">
        <v>3</v>
      </c>
      <c r="BF452" t="s">
        <v>3</v>
      </c>
      <c r="BG452" t="s">
        <v>3</v>
      </c>
      <c r="BH452">
        <v>0</v>
      </c>
      <c r="BI452">
        <v>4</v>
      </c>
      <c r="BJ452" t="s">
        <v>44</v>
      </c>
      <c r="BM452">
        <v>0</v>
      </c>
      <c r="BN452">
        <v>0</v>
      </c>
      <c r="BO452" t="s">
        <v>3</v>
      </c>
      <c r="BP452">
        <v>0</v>
      </c>
      <c r="BQ452">
        <v>1</v>
      </c>
      <c r="BR452">
        <v>0</v>
      </c>
      <c r="BS452">
        <v>1</v>
      </c>
      <c r="BT452">
        <v>1</v>
      </c>
      <c r="BU452">
        <v>1</v>
      </c>
      <c r="BV452">
        <v>1</v>
      </c>
      <c r="BW452">
        <v>1</v>
      </c>
      <c r="BX452">
        <v>1</v>
      </c>
      <c r="BY452" t="s">
        <v>3</v>
      </c>
      <c r="BZ452">
        <v>70</v>
      </c>
      <c r="CA452">
        <v>10</v>
      </c>
      <c r="CF452">
        <v>0</v>
      </c>
      <c r="CG452">
        <v>0</v>
      </c>
      <c r="CM452">
        <v>0</v>
      </c>
      <c r="CN452" t="s">
        <v>3</v>
      </c>
      <c r="CO452">
        <v>0</v>
      </c>
      <c r="CP452">
        <f>(P452+Q452+S452)</f>
        <v>5709.33</v>
      </c>
      <c r="CQ452">
        <f>(AC452*BC452*AW452)</f>
        <v>299.2</v>
      </c>
      <c r="CR452">
        <f>(((((ET452*10))*BB452-((EU452*10))*BS452)+AE452*BS452)*AV452)</f>
        <v>0</v>
      </c>
      <c r="CS452">
        <f>(AE452*BS452*AV452)</f>
        <v>0</v>
      </c>
      <c r="CT452">
        <f>(AF452*BA452*AV452)</f>
        <v>423.5</v>
      </c>
      <c r="CU452">
        <f>AG452</f>
        <v>0</v>
      </c>
      <c r="CV452">
        <f>(AH452*AV452)</f>
        <v>2.7</v>
      </c>
      <c r="CW452">
        <f t="shared" si="201"/>
        <v>0</v>
      </c>
      <c r="CX452">
        <f t="shared" si="201"/>
        <v>0</v>
      </c>
      <c r="CY452">
        <f>((S452*BZ452)/100)</f>
        <v>2341.9549999999999</v>
      </c>
      <c r="CZ452">
        <f>((S452*CA452)/100)</f>
        <v>334.565</v>
      </c>
      <c r="DC452" t="s">
        <v>3</v>
      </c>
      <c r="DD452" t="s">
        <v>157</v>
      </c>
      <c r="DE452" t="s">
        <v>157</v>
      </c>
      <c r="DF452" t="s">
        <v>157</v>
      </c>
      <c r="DG452" t="s">
        <v>157</v>
      </c>
      <c r="DH452" t="s">
        <v>3</v>
      </c>
      <c r="DI452" t="s">
        <v>157</v>
      </c>
      <c r="DJ452" t="s">
        <v>157</v>
      </c>
      <c r="DK452" t="s">
        <v>3</v>
      </c>
      <c r="DL452" t="s">
        <v>3</v>
      </c>
      <c r="DM452" t="s">
        <v>3</v>
      </c>
      <c r="DN452">
        <v>0</v>
      </c>
      <c r="DO452">
        <v>0</v>
      </c>
      <c r="DP452">
        <v>1</v>
      </c>
      <c r="DQ452">
        <v>1</v>
      </c>
      <c r="DU452">
        <v>1005</v>
      </c>
      <c r="DV452" t="s">
        <v>26</v>
      </c>
      <c r="DW452" t="s">
        <v>26</v>
      </c>
      <c r="DX452">
        <v>100</v>
      </c>
      <c r="EE452">
        <v>33645457</v>
      </c>
      <c r="EF452">
        <v>1</v>
      </c>
      <c r="EG452" t="s">
        <v>20</v>
      </c>
      <c r="EH452">
        <v>0</v>
      </c>
      <c r="EI452" t="s">
        <v>3</v>
      </c>
      <c r="EJ452">
        <v>4</v>
      </c>
      <c r="EK452">
        <v>0</v>
      </c>
      <c r="EL452" t="s">
        <v>21</v>
      </c>
      <c r="EM452" t="s">
        <v>22</v>
      </c>
      <c r="EO452" t="s">
        <v>3</v>
      </c>
      <c r="EQ452">
        <v>0</v>
      </c>
      <c r="ER452">
        <v>72.27</v>
      </c>
      <c r="ES452">
        <v>29.92</v>
      </c>
      <c r="ET452">
        <v>0</v>
      </c>
      <c r="EU452">
        <v>0</v>
      </c>
      <c r="EV452">
        <v>42.35</v>
      </c>
      <c r="EW452">
        <v>0.27</v>
      </c>
      <c r="EX452">
        <v>0</v>
      </c>
      <c r="EY452">
        <v>0</v>
      </c>
      <c r="FQ452">
        <v>0</v>
      </c>
      <c r="FR452">
        <f>ROUND(IF(AND(BH452=3,BI452=3),P452,0),2)</f>
        <v>0</v>
      </c>
      <c r="FS452">
        <v>0</v>
      </c>
      <c r="FX452">
        <v>70</v>
      </c>
      <c r="FY452">
        <v>10</v>
      </c>
      <c r="GA452" t="s">
        <v>3</v>
      </c>
      <c r="GD452">
        <v>0</v>
      </c>
      <c r="GF452">
        <v>1345771478</v>
      </c>
      <c r="GG452">
        <v>2</v>
      </c>
      <c r="GH452">
        <v>1</v>
      </c>
      <c r="GI452">
        <v>-2</v>
      </c>
      <c r="GJ452">
        <v>0</v>
      </c>
      <c r="GK452">
        <f>ROUND(R452*(R12)/100,2)</f>
        <v>0</v>
      </c>
      <c r="GL452">
        <f>ROUND(IF(AND(BH452=3,BI452=3,FS452&lt;&gt;0),P452,0),2)</f>
        <v>0</v>
      </c>
      <c r="GM452">
        <f>ROUND(O452+X452+Y452+GK452,2)+GX452</f>
        <v>8385.86</v>
      </c>
      <c r="GN452">
        <f>IF(OR(BI452=0,BI452=1),ROUND(O452+X452+Y452+GK452,2),0)</f>
        <v>0</v>
      </c>
      <c r="GO452">
        <f>IF(BI452=2,ROUND(O452+X452+Y452+GK452,2),0)</f>
        <v>0</v>
      </c>
      <c r="GP452">
        <f>IF(BI452=4,ROUND(O452+X452+Y452+GK452,2)+GX452,0)</f>
        <v>8385.86</v>
      </c>
      <c r="GR452">
        <v>0</v>
      </c>
      <c r="GS452">
        <v>3</v>
      </c>
      <c r="GT452">
        <v>0</v>
      </c>
      <c r="GU452" t="s">
        <v>3</v>
      </c>
      <c r="GV452">
        <f>ROUND(GT452,2)</f>
        <v>0</v>
      </c>
      <c r="GW452">
        <v>1</v>
      </c>
      <c r="GX452">
        <f>ROUND(GV452*GW452*I452,2)</f>
        <v>0</v>
      </c>
      <c r="HA452">
        <v>0</v>
      </c>
      <c r="HB452">
        <v>0</v>
      </c>
      <c r="IK452">
        <v>0</v>
      </c>
    </row>
    <row r="453" spans="1:245" x14ac:dyDescent="0.2">
      <c r="A453">
        <v>18</v>
      </c>
      <c r="B453">
        <v>1</v>
      </c>
      <c r="C453">
        <v>83</v>
      </c>
      <c r="E453" t="s">
        <v>180</v>
      </c>
      <c r="F453" t="s">
        <v>47</v>
      </c>
      <c r="G453" t="s">
        <v>48</v>
      </c>
      <c r="H453" t="s">
        <v>49</v>
      </c>
      <c r="I453">
        <f>I452*J453</f>
        <v>-632</v>
      </c>
      <c r="J453">
        <v>-80</v>
      </c>
      <c r="O453">
        <f>ROUND(CP453,2)</f>
        <v>-2363.6799999999998</v>
      </c>
      <c r="P453">
        <f>ROUND(CQ453*I453,2)</f>
        <v>-2363.6799999999998</v>
      </c>
      <c r="Q453">
        <f>ROUND(CR453*I453,2)</f>
        <v>0</v>
      </c>
      <c r="R453">
        <f>ROUND(CS453*I453,2)</f>
        <v>0</v>
      </c>
      <c r="S453">
        <f>ROUND(CT453*I453,2)</f>
        <v>0</v>
      </c>
      <c r="T453">
        <f>ROUND(CU453*I453,2)</f>
        <v>0</v>
      </c>
      <c r="U453">
        <f>CV453*I453</f>
        <v>0</v>
      </c>
      <c r="V453">
        <f>CW453*I453</f>
        <v>0</v>
      </c>
      <c r="W453">
        <f>ROUND(CX453*I453,2)</f>
        <v>0</v>
      </c>
      <c r="X453">
        <f t="shared" si="200"/>
        <v>0</v>
      </c>
      <c r="Y453">
        <f t="shared" si="200"/>
        <v>0</v>
      </c>
      <c r="AA453">
        <v>35064013</v>
      </c>
      <c r="AB453">
        <f>ROUND((AC453+AD453+AF453),2)</f>
        <v>3.74</v>
      </c>
      <c r="AC453">
        <f>ROUND((ES453),2)</f>
        <v>3.74</v>
      </c>
      <c r="AD453">
        <f>ROUND((((ET453)-(EU453))+AE453),2)</f>
        <v>0</v>
      </c>
      <c r="AE453">
        <f>ROUND((EU453),2)</f>
        <v>0</v>
      </c>
      <c r="AF453">
        <f>ROUND((EV453),2)</f>
        <v>0</v>
      </c>
      <c r="AG453">
        <f>ROUND((AP453),2)</f>
        <v>0</v>
      </c>
      <c r="AH453">
        <f>(EW453)</f>
        <v>0</v>
      </c>
      <c r="AI453">
        <f>(EX453)</f>
        <v>0</v>
      </c>
      <c r="AJ453">
        <f>ROUND((AS453),2)</f>
        <v>0</v>
      </c>
      <c r="AK453">
        <v>3.74</v>
      </c>
      <c r="AL453">
        <v>3.74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70</v>
      </c>
      <c r="AU453">
        <v>10</v>
      </c>
      <c r="AV453">
        <v>1</v>
      </c>
      <c r="AW453">
        <v>1</v>
      </c>
      <c r="AZ453">
        <v>1</v>
      </c>
      <c r="BA453">
        <v>1</v>
      </c>
      <c r="BB453">
        <v>1</v>
      </c>
      <c r="BC453">
        <v>1</v>
      </c>
      <c r="BD453" t="s">
        <v>3</v>
      </c>
      <c r="BE453" t="s">
        <v>3</v>
      </c>
      <c r="BF453" t="s">
        <v>3</v>
      </c>
      <c r="BG453" t="s">
        <v>3</v>
      </c>
      <c r="BH453">
        <v>3</v>
      </c>
      <c r="BI453">
        <v>4</v>
      </c>
      <c r="BJ453" t="s">
        <v>50</v>
      </c>
      <c r="BM453">
        <v>0</v>
      </c>
      <c r="BN453">
        <v>0</v>
      </c>
      <c r="BO453" t="s">
        <v>3</v>
      </c>
      <c r="BP453">
        <v>0</v>
      </c>
      <c r="BQ453">
        <v>1</v>
      </c>
      <c r="BR453">
        <v>1</v>
      </c>
      <c r="BS453">
        <v>1</v>
      </c>
      <c r="BT453">
        <v>1</v>
      </c>
      <c r="BU453">
        <v>1</v>
      </c>
      <c r="BV453">
        <v>1</v>
      </c>
      <c r="BW453">
        <v>1</v>
      </c>
      <c r="BX453">
        <v>1</v>
      </c>
      <c r="BY453" t="s">
        <v>3</v>
      </c>
      <c r="BZ453">
        <v>70</v>
      </c>
      <c r="CA453">
        <v>10</v>
      </c>
      <c r="CF453">
        <v>0</v>
      </c>
      <c r="CG453">
        <v>0</v>
      </c>
      <c r="CM453">
        <v>0</v>
      </c>
      <c r="CN453" t="s">
        <v>3</v>
      </c>
      <c r="CO453">
        <v>0</v>
      </c>
      <c r="CP453">
        <f>(P453+Q453+S453)</f>
        <v>-2363.6799999999998</v>
      </c>
      <c r="CQ453">
        <f>(AC453*BC453*AW453)</f>
        <v>3.74</v>
      </c>
      <c r="CR453">
        <f>((((ET453)*BB453-(EU453)*BS453)+AE453*BS453)*AV453)</f>
        <v>0</v>
      </c>
      <c r="CS453">
        <f>(AE453*BS453*AV453)</f>
        <v>0</v>
      </c>
      <c r="CT453">
        <f>(AF453*BA453*AV453)</f>
        <v>0</v>
      </c>
      <c r="CU453">
        <f>AG453</f>
        <v>0</v>
      </c>
      <c r="CV453">
        <f>(AH453*AV453)</f>
        <v>0</v>
      </c>
      <c r="CW453">
        <f t="shared" si="201"/>
        <v>0</v>
      </c>
      <c r="CX453">
        <f t="shared" si="201"/>
        <v>0</v>
      </c>
      <c r="CY453">
        <f>((S453*BZ453)/100)</f>
        <v>0</v>
      </c>
      <c r="CZ453">
        <f>((S453*CA453)/100)</f>
        <v>0</v>
      </c>
      <c r="DC453" t="s">
        <v>3</v>
      </c>
      <c r="DD453" t="s">
        <v>3</v>
      </c>
      <c r="DE453" t="s">
        <v>3</v>
      </c>
      <c r="DF453" t="s">
        <v>3</v>
      </c>
      <c r="DG453" t="s">
        <v>3</v>
      </c>
      <c r="DH453" t="s">
        <v>3</v>
      </c>
      <c r="DI453" t="s">
        <v>3</v>
      </c>
      <c r="DJ453" t="s">
        <v>3</v>
      </c>
      <c r="DK453" t="s">
        <v>3</v>
      </c>
      <c r="DL453" t="s">
        <v>3</v>
      </c>
      <c r="DM453" t="s">
        <v>3</v>
      </c>
      <c r="DN453">
        <v>0</v>
      </c>
      <c r="DO453">
        <v>0</v>
      </c>
      <c r="DP453">
        <v>1</v>
      </c>
      <c r="DQ453">
        <v>1</v>
      </c>
      <c r="DU453">
        <v>1009</v>
      </c>
      <c r="DV453" t="s">
        <v>49</v>
      </c>
      <c r="DW453" t="s">
        <v>49</v>
      </c>
      <c r="DX453">
        <v>1</v>
      </c>
      <c r="EE453">
        <v>33645457</v>
      </c>
      <c r="EF453">
        <v>1</v>
      </c>
      <c r="EG453" t="s">
        <v>20</v>
      </c>
      <c r="EH453">
        <v>0</v>
      </c>
      <c r="EI453" t="s">
        <v>3</v>
      </c>
      <c r="EJ453">
        <v>4</v>
      </c>
      <c r="EK453">
        <v>0</v>
      </c>
      <c r="EL453" t="s">
        <v>21</v>
      </c>
      <c r="EM453" t="s">
        <v>22</v>
      </c>
      <c r="EO453" t="s">
        <v>3</v>
      </c>
      <c r="EQ453">
        <v>32768</v>
      </c>
      <c r="ER453">
        <v>3.74</v>
      </c>
      <c r="ES453">
        <v>3.74</v>
      </c>
      <c r="ET453">
        <v>0</v>
      </c>
      <c r="EU453">
        <v>0</v>
      </c>
      <c r="EV453">
        <v>0</v>
      </c>
      <c r="EW453">
        <v>0</v>
      </c>
      <c r="EX453">
        <v>0</v>
      </c>
      <c r="FQ453">
        <v>0</v>
      </c>
      <c r="FR453">
        <f>ROUND(IF(AND(BH453=3,BI453=3),P453,0),2)</f>
        <v>0</v>
      </c>
      <c r="FS453">
        <v>0</v>
      </c>
      <c r="FX453">
        <v>70</v>
      </c>
      <c r="FY453">
        <v>10</v>
      </c>
      <c r="GA453" t="s">
        <v>3</v>
      </c>
      <c r="GD453">
        <v>0</v>
      </c>
      <c r="GF453">
        <v>-1979446105</v>
      </c>
      <c r="GG453">
        <v>2</v>
      </c>
      <c r="GH453">
        <v>1</v>
      </c>
      <c r="GI453">
        <v>-2</v>
      </c>
      <c r="GJ453">
        <v>0</v>
      </c>
      <c r="GK453">
        <f>ROUND(R453*(R12)/100,2)</f>
        <v>0</v>
      </c>
      <c r="GL453">
        <f>ROUND(IF(AND(BH453=3,BI453=3,FS453&lt;&gt;0),P453,0),2)</f>
        <v>0</v>
      </c>
      <c r="GM453">
        <f>ROUND(O453+X453+Y453+GK453,2)+GX453</f>
        <v>-2363.6799999999998</v>
      </c>
      <c r="GN453">
        <f>IF(OR(BI453=0,BI453=1),ROUND(O453+X453+Y453+GK453,2),0)</f>
        <v>0</v>
      </c>
      <c r="GO453">
        <f>IF(BI453=2,ROUND(O453+X453+Y453+GK453,2),0)</f>
        <v>0</v>
      </c>
      <c r="GP453">
        <f>IF(BI453=4,ROUND(O453+X453+Y453+GK453,2)+GX453,0)</f>
        <v>-2363.6799999999998</v>
      </c>
      <c r="GR453">
        <v>0</v>
      </c>
      <c r="GS453">
        <v>3</v>
      </c>
      <c r="GT453">
        <v>0</v>
      </c>
      <c r="GU453" t="s">
        <v>3</v>
      </c>
      <c r="GV453">
        <f>ROUND(GT453,2)</f>
        <v>0</v>
      </c>
      <c r="GW453">
        <v>1</v>
      </c>
      <c r="GX453">
        <f>ROUND(GV453*GW453*I453,2)</f>
        <v>0</v>
      </c>
      <c r="HA453">
        <v>0</v>
      </c>
      <c r="HB453">
        <v>0</v>
      </c>
      <c r="IK453">
        <v>0</v>
      </c>
    </row>
    <row r="454" spans="1:245" x14ac:dyDescent="0.2">
      <c r="A454">
        <v>18</v>
      </c>
      <c r="B454">
        <v>1</v>
      </c>
      <c r="C454">
        <v>84</v>
      </c>
      <c r="E454" t="s">
        <v>181</v>
      </c>
      <c r="F454" t="s">
        <v>52</v>
      </c>
      <c r="G454" t="s">
        <v>53</v>
      </c>
      <c r="H454" t="s">
        <v>49</v>
      </c>
      <c r="I454">
        <f>I452*J454</f>
        <v>395</v>
      </c>
      <c r="J454">
        <v>50</v>
      </c>
      <c r="O454">
        <f>ROUND(CP454,2)</f>
        <v>1303.5</v>
      </c>
      <c r="P454">
        <f>ROUND(CQ454*I454,2)</f>
        <v>1303.5</v>
      </c>
      <c r="Q454">
        <f>ROUND(CR454*I454,2)</f>
        <v>0</v>
      </c>
      <c r="R454">
        <f>ROUND(CS454*I454,2)</f>
        <v>0</v>
      </c>
      <c r="S454">
        <f>ROUND(CT454*I454,2)</f>
        <v>0</v>
      </c>
      <c r="T454">
        <f>ROUND(CU454*I454,2)</f>
        <v>0</v>
      </c>
      <c r="U454">
        <f>CV454*I454</f>
        <v>0</v>
      </c>
      <c r="V454">
        <f>CW454*I454</f>
        <v>0</v>
      </c>
      <c r="W454">
        <f>ROUND(CX454*I454,2)</f>
        <v>0</v>
      </c>
      <c r="X454">
        <f t="shared" si="200"/>
        <v>0</v>
      </c>
      <c r="Y454">
        <f t="shared" si="200"/>
        <v>0</v>
      </c>
      <c r="AA454">
        <v>35064013</v>
      </c>
      <c r="AB454">
        <f>ROUND((AC454+AD454+AF454),2)</f>
        <v>3.3</v>
      </c>
      <c r="AC454">
        <f>ROUND((ES454),2)</f>
        <v>3.3</v>
      </c>
      <c r="AD454">
        <f>ROUND((((ET454)-(EU454))+AE454),2)</f>
        <v>0</v>
      </c>
      <c r="AE454">
        <f>ROUND((EU454),2)</f>
        <v>0</v>
      </c>
      <c r="AF454">
        <f>ROUND((EV454),2)</f>
        <v>0</v>
      </c>
      <c r="AG454">
        <f>ROUND((AP454),2)</f>
        <v>0</v>
      </c>
      <c r="AH454">
        <f>(EW454)</f>
        <v>0</v>
      </c>
      <c r="AI454">
        <f>(EX454)</f>
        <v>0</v>
      </c>
      <c r="AJ454">
        <f>ROUND((AS454),2)</f>
        <v>0</v>
      </c>
      <c r="AK454">
        <v>3.3</v>
      </c>
      <c r="AL454">
        <v>3.3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70</v>
      </c>
      <c r="AU454">
        <v>10</v>
      </c>
      <c r="AV454">
        <v>1</v>
      </c>
      <c r="AW454">
        <v>1</v>
      </c>
      <c r="AZ454">
        <v>1</v>
      </c>
      <c r="BA454">
        <v>1</v>
      </c>
      <c r="BB454">
        <v>1</v>
      </c>
      <c r="BC454">
        <v>1</v>
      </c>
      <c r="BD454" t="s">
        <v>3</v>
      </c>
      <c r="BE454" t="s">
        <v>3</v>
      </c>
      <c r="BF454" t="s">
        <v>3</v>
      </c>
      <c r="BG454" t="s">
        <v>3</v>
      </c>
      <c r="BH454">
        <v>3</v>
      </c>
      <c r="BI454">
        <v>4</v>
      </c>
      <c r="BJ454" t="s">
        <v>54</v>
      </c>
      <c r="BM454">
        <v>0</v>
      </c>
      <c r="BN454">
        <v>0</v>
      </c>
      <c r="BO454" t="s">
        <v>3</v>
      </c>
      <c r="BP454">
        <v>0</v>
      </c>
      <c r="BQ454">
        <v>1</v>
      </c>
      <c r="BR454">
        <v>0</v>
      </c>
      <c r="BS454">
        <v>1</v>
      </c>
      <c r="BT454">
        <v>1</v>
      </c>
      <c r="BU454">
        <v>1</v>
      </c>
      <c r="BV454">
        <v>1</v>
      </c>
      <c r="BW454">
        <v>1</v>
      </c>
      <c r="BX454">
        <v>1</v>
      </c>
      <c r="BY454" t="s">
        <v>3</v>
      </c>
      <c r="BZ454">
        <v>70</v>
      </c>
      <c r="CA454">
        <v>10</v>
      </c>
      <c r="CF454">
        <v>0</v>
      </c>
      <c r="CG454">
        <v>0</v>
      </c>
      <c r="CM454">
        <v>0</v>
      </c>
      <c r="CN454" t="s">
        <v>3</v>
      </c>
      <c r="CO454">
        <v>0</v>
      </c>
      <c r="CP454">
        <f>(P454+Q454+S454)</f>
        <v>1303.5</v>
      </c>
      <c r="CQ454">
        <f>(AC454*BC454*AW454)</f>
        <v>3.3</v>
      </c>
      <c r="CR454">
        <f>((((ET454)*BB454-(EU454)*BS454)+AE454*BS454)*AV454)</f>
        <v>0</v>
      </c>
      <c r="CS454">
        <f>(AE454*BS454*AV454)</f>
        <v>0</v>
      </c>
      <c r="CT454">
        <f>(AF454*BA454*AV454)</f>
        <v>0</v>
      </c>
      <c r="CU454">
        <f>AG454</f>
        <v>0</v>
      </c>
      <c r="CV454">
        <f>(AH454*AV454)</f>
        <v>0</v>
      </c>
      <c r="CW454">
        <f t="shared" si="201"/>
        <v>0</v>
      </c>
      <c r="CX454">
        <f t="shared" si="201"/>
        <v>0</v>
      </c>
      <c r="CY454">
        <f>((S454*BZ454)/100)</f>
        <v>0</v>
      </c>
      <c r="CZ454">
        <f>((S454*CA454)/100)</f>
        <v>0</v>
      </c>
      <c r="DC454" t="s">
        <v>3</v>
      </c>
      <c r="DD454" t="s">
        <v>3</v>
      </c>
      <c r="DE454" t="s">
        <v>3</v>
      </c>
      <c r="DF454" t="s">
        <v>3</v>
      </c>
      <c r="DG454" t="s">
        <v>3</v>
      </c>
      <c r="DH454" t="s">
        <v>3</v>
      </c>
      <c r="DI454" t="s">
        <v>3</v>
      </c>
      <c r="DJ454" t="s">
        <v>3</v>
      </c>
      <c r="DK454" t="s">
        <v>3</v>
      </c>
      <c r="DL454" t="s">
        <v>3</v>
      </c>
      <c r="DM454" t="s">
        <v>3</v>
      </c>
      <c r="DN454">
        <v>0</v>
      </c>
      <c r="DO454">
        <v>0</v>
      </c>
      <c r="DP454">
        <v>1</v>
      </c>
      <c r="DQ454">
        <v>1</v>
      </c>
      <c r="DU454">
        <v>1009</v>
      </c>
      <c r="DV454" t="s">
        <v>49</v>
      </c>
      <c r="DW454" t="s">
        <v>49</v>
      </c>
      <c r="DX454">
        <v>1</v>
      </c>
      <c r="EE454">
        <v>33645457</v>
      </c>
      <c r="EF454">
        <v>1</v>
      </c>
      <c r="EG454" t="s">
        <v>20</v>
      </c>
      <c r="EH454">
        <v>0</v>
      </c>
      <c r="EI454" t="s">
        <v>3</v>
      </c>
      <c r="EJ454">
        <v>4</v>
      </c>
      <c r="EK454">
        <v>0</v>
      </c>
      <c r="EL454" t="s">
        <v>21</v>
      </c>
      <c r="EM454" t="s">
        <v>22</v>
      </c>
      <c r="EO454" t="s">
        <v>3</v>
      </c>
      <c r="EQ454">
        <v>0</v>
      </c>
      <c r="ER454">
        <v>3.3</v>
      </c>
      <c r="ES454">
        <v>3.3</v>
      </c>
      <c r="ET454">
        <v>0</v>
      </c>
      <c r="EU454">
        <v>0</v>
      </c>
      <c r="EV454">
        <v>0</v>
      </c>
      <c r="EW454">
        <v>0</v>
      </c>
      <c r="EX454">
        <v>0</v>
      </c>
      <c r="FQ454">
        <v>0</v>
      </c>
      <c r="FR454">
        <f>ROUND(IF(AND(BH454=3,BI454=3),P454,0),2)</f>
        <v>0</v>
      </c>
      <c r="FS454">
        <v>0</v>
      </c>
      <c r="FX454">
        <v>70</v>
      </c>
      <c r="FY454">
        <v>10</v>
      </c>
      <c r="GA454" t="s">
        <v>3</v>
      </c>
      <c r="GD454">
        <v>0</v>
      </c>
      <c r="GF454">
        <v>-21584326</v>
      </c>
      <c r="GG454">
        <v>2</v>
      </c>
      <c r="GH454">
        <v>1</v>
      </c>
      <c r="GI454">
        <v>-2</v>
      </c>
      <c r="GJ454">
        <v>0</v>
      </c>
      <c r="GK454">
        <f>ROUND(R454*(R12)/100,2)</f>
        <v>0</v>
      </c>
      <c r="GL454">
        <f>ROUND(IF(AND(BH454=3,BI454=3,FS454&lt;&gt;0),P454,0),2)</f>
        <v>0</v>
      </c>
      <c r="GM454">
        <f>ROUND(O454+X454+Y454+GK454,2)+GX454</f>
        <v>1303.5</v>
      </c>
      <c r="GN454">
        <f>IF(OR(BI454=0,BI454=1),ROUND(O454+X454+Y454+GK454,2),0)</f>
        <v>0</v>
      </c>
      <c r="GO454">
        <f>IF(BI454=2,ROUND(O454+X454+Y454+GK454,2),0)</f>
        <v>0</v>
      </c>
      <c r="GP454">
        <f>IF(BI454=4,ROUND(O454+X454+Y454+GK454,2)+GX454,0)</f>
        <v>1303.5</v>
      </c>
      <c r="GR454">
        <v>0</v>
      </c>
      <c r="GS454">
        <v>3</v>
      </c>
      <c r="GT454">
        <v>0</v>
      </c>
      <c r="GU454" t="s">
        <v>3</v>
      </c>
      <c r="GV454">
        <f>ROUND(GT454,2)</f>
        <v>0</v>
      </c>
      <c r="GW454">
        <v>1</v>
      </c>
      <c r="GX454">
        <f>ROUND(GV454*GW454*I454,2)</f>
        <v>0</v>
      </c>
      <c r="HA454">
        <v>0</v>
      </c>
      <c r="HB454">
        <v>0</v>
      </c>
      <c r="IK454">
        <v>0</v>
      </c>
    </row>
    <row r="456" spans="1:245" x14ac:dyDescent="0.2">
      <c r="A456" s="2">
        <v>51</v>
      </c>
      <c r="B456" s="2">
        <f>B447</f>
        <v>1</v>
      </c>
      <c r="C456" s="2">
        <f>A447</f>
        <v>4</v>
      </c>
      <c r="D456" s="2">
        <f>ROW(A447)</f>
        <v>447</v>
      </c>
      <c r="E456" s="2"/>
      <c r="F456" s="2" t="str">
        <f>IF(F447&lt;&gt;"",F447,"")</f>
        <v>Новый раздел</v>
      </c>
      <c r="G456" s="2" t="str">
        <f>IF(G447&lt;&gt;"",G447,"")</f>
        <v>Март</v>
      </c>
      <c r="H456" s="2">
        <v>0</v>
      </c>
      <c r="I456" s="2"/>
      <c r="J456" s="2"/>
      <c r="K456" s="2"/>
      <c r="L456" s="2"/>
      <c r="M456" s="2"/>
      <c r="N456" s="2"/>
      <c r="O456" s="2">
        <f t="shared" ref="O456:T456" si="202">ROUND(AB456,2)</f>
        <v>10286.99</v>
      </c>
      <c r="P456" s="2">
        <f t="shared" si="202"/>
        <v>1303.5</v>
      </c>
      <c r="Q456" s="2">
        <f t="shared" si="202"/>
        <v>0</v>
      </c>
      <c r="R456" s="2">
        <f t="shared" si="202"/>
        <v>0</v>
      </c>
      <c r="S456" s="2">
        <f t="shared" si="202"/>
        <v>8983.49</v>
      </c>
      <c r="T456" s="2">
        <f t="shared" si="202"/>
        <v>0</v>
      </c>
      <c r="U456" s="2">
        <f>AH456</f>
        <v>57.275000000000006</v>
      </c>
      <c r="V456" s="2">
        <f>AI456</f>
        <v>0</v>
      </c>
      <c r="W456" s="2">
        <f>ROUND(AJ456,2)</f>
        <v>0</v>
      </c>
      <c r="X456" s="2">
        <f>ROUND(AK456,2)</f>
        <v>6288.45</v>
      </c>
      <c r="Y456" s="2">
        <f>ROUND(AL456,2)</f>
        <v>898.35</v>
      </c>
      <c r="Z456" s="2"/>
      <c r="AA456" s="2"/>
      <c r="AB456" s="2">
        <f>ROUND(SUMIF(AA451:AA454,"=35064013",O451:O454),2)</f>
        <v>10286.99</v>
      </c>
      <c r="AC456" s="2">
        <f>ROUND(SUMIF(AA451:AA454,"=35064013",P451:P454),2)</f>
        <v>1303.5</v>
      </c>
      <c r="AD456" s="2">
        <f>ROUND(SUMIF(AA451:AA454,"=35064013",Q451:Q454),2)</f>
        <v>0</v>
      </c>
      <c r="AE456" s="2">
        <f>ROUND(SUMIF(AA451:AA454,"=35064013",R451:R454),2)</f>
        <v>0</v>
      </c>
      <c r="AF456" s="2">
        <f>ROUND(SUMIF(AA451:AA454,"=35064013",S451:S454),2)</f>
        <v>8983.49</v>
      </c>
      <c r="AG456" s="2">
        <f>ROUND(SUMIF(AA451:AA454,"=35064013",T451:T454),2)</f>
        <v>0</v>
      </c>
      <c r="AH456" s="2">
        <f>SUMIF(AA451:AA454,"=35064013",U451:U454)</f>
        <v>57.275000000000006</v>
      </c>
      <c r="AI456" s="2">
        <f>SUMIF(AA451:AA454,"=35064013",V451:V454)</f>
        <v>0</v>
      </c>
      <c r="AJ456" s="2">
        <f>ROUND(SUMIF(AA451:AA454,"=35064013",W451:W454),2)</f>
        <v>0</v>
      </c>
      <c r="AK456" s="2">
        <f>ROUND(SUMIF(AA451:AA454,"=35064013",X451:X454),2)</f>
        <v>6288.45</v>
      </c>
      <c r="AL456" s="2">
        <f>ROUND(SUMIF(AA451:AA454,"=35064013",Y451:Y454),2)</f>
        <v>898.35</v>
      </c>
      <c r="AM456" s="2"/>
      <c r="AN456" s="2"/>
      <c r="AO456" s="2">
        <f t="shared" ref="AO456:BC456" si="203">ROUND(BX456,2)</f>
        <v>0</v>
      </c>
      <c r="AP456" s="2">
        <f t="shared" si="203"/>
        <v>0</v>
      </c>
      <c r="AQ456" s="2">
        <f t="shared" si="203"/>
        <v>0</v>
      </c>
      <c r="AR456" s="2">
        <f t="shared" si="203"/>
        <v>17473.79</v>
      </c>
      <c r="AS456" s="2">
        <f t="shared" si="203"/>
        <v>0</v>
      </c>
      <c r="AT456" s="2">
        <f t="shared" si="203"/>
        <v>0</v>
      </c>
      <c r="AU456" s="2">
        <f t="shared" si="203"/>
        <v>17473.79</v>
      </c>
      <c r="AV456" s="2">
        <f t="shared" si="203"/>
        <v>1303.5</v>
      </c>
      <c r="AW456" s="2">
        <f t="shared" si="203"/>
        <v>1303.5</v>
      </c>
      <c r="AX456" s="2">
        <f t="shared" si="203"/>
        <v>0</v>
      </c>
      <c r="AY456" s="2">
        <f t="shared" si="203"/>
        <v>1303.5</v>
      </c>
      <c r="AZ456" s="2">
        <f t="shared" si="203"/>
        <v>0</v>
      </c>
      <c r="BA456" s="2">
        <f t="shared" si="203"/>
        <v>0</v>
      </c>
      <c r="BB456" s="2">
        <f t="shared" si="203"/>
        <v>0</v>
      </c>
      <c r="BC456" s="2">
        <f t="shared" si="203"/>
        <v>0</v>
      </c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>
        <f>ROUND(SUMIF(AA451:AA454,"=35064013",FQ451:FQ454),2)</f>
        <v>0</v>
      </c>
      <c r="BY456" s="2">
        <f>ROUND(SUMIF(AA451:AA454,"=35064013",FR451:FR454),2)</f>
        <v>0</v>
      </c>
      <c r="BZ456" s="2">
        <f>ROUND(SUMIF(AA451:AA454,"=35064013",GL451:GL454),2)</f>
        <v>0</v>
      </c>
      <c r="CA456" s="2">
        <f>ROUND(SUMIF(AA451:AA454,"=35064013",GM451:GM454),2)</f>
        <v>17473.79</v>
      </c>
      <c r="CB456" s="2">
        <f>ROUND(SUMIF(AA451:AA454,"=35064013",GN451:GN454),2)</f>
        <v>0</v>
      </c>
      <c r="CC456" s="2">
        <f>ROUND(SUMIF(AA451:AA454,"=35064013",GO451:GO454),2)</f>
        <v>0</v>
      </c>
      <c r="CD456" s="2">
        <f>ROUND(SUMIF(AA451:AA454,"=35064013",GP451:GP454),2)</f>
        <v>17473.79</v>
      </c>
      <c r="CE456" s="2">
        <f>AC456-BX456</f>
        <v>1303.5</v>
      </c>
      <c r="CF456" s="2">
        <f>AC456-BY456</f>
        <v>1303.5</v>
      </c>
      <c r="CG456" s="2">
        <f>BX456-BZ456</f>
        <v>0</v>
      </c>
      <c r="CH456" s="2">
        <f>AC456-BX456-BY456+BZ456</f>
        <v>1303.5</v>
      </c>
      <c r="CI456" s="2">
        <f>BY456-BZ456</f>
        <v>0</v>
      </c>
      <c r="CJ456" s="2">
        <f>ROUND(SUMIF(AA451:AA454,"=35064013",GX451:GX454),2)</f>
        <v>0</v>
      </c>
      <c r="CK456" s="2">
        <f>ROUND(SUMIF(AA451:AA454,"=35064013",GY451:GY454),2)</f>
        <v>0</v>
      </c>
      <c r="CL456" s="2">
        <f>ROUND(SUMIF(AA451:AA454,"=35064013",GZ451:GZ454),2)</f>
        <v>0</v>
      </c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3"/>
      <c r="DH456" s="3"/>
      <c r="DI456" s="3"/>
      <c r="DJ456" s="3"/>
      <c r="DK456" s="3"/>
      <c r="DL456" s="3"/>
      <c r="DM456" s="3"/>
      <c r="DN456" s="3"/>
      <c r="DO456" s="3"/>
      <c r="DP456" s="3"/>
      <c r="DQ456" s="3"/>
      <c r="DR456" s="3"/>
      <c r="DS456" s="3"/>
      <c r="DT456" s="3"/>
      <c r="DU456" s="3"/>
      <c r="DV456" s="3"/>
      <c r="DW456" s="3"/>
      <c r="DX456" s="3"/>
      <c r="DY456" s="3"/>
      <c r="DZ456" s="3"/>
      <c r="EA456" s="3"/>
      <c r="EB456" s="3"/>
      <c r="EC456" s="3"/>
      <c r="ED456" s="3"/>
      <c r="EE456" s="3"/>
      <c r="EF456" s="3"/>
      <c r="EG456" s="3"/>
      <c r="EH456" s="3"/>
      <c r="EI456" s="3"/>
      <c r="EJ456" s="3"/>
      <c r="EK456" s="3"/>
      <c r="EL456" s="3"/>
      <c r="EM456" s="3"/>
      <c r="EN456" s="3"/>
      <c r="EO456" s="3"/>
      <c r="EP456" s="3"/>
      <c r="EQ456" s="3"/>
      <c r="ER456" s="3"/>
      <c r="ES456" s="3"/>
      <c r="ET456" s="3"/>
      <c r="EU456" s="3"/>
      <c r="EV456" s="3"/>
      <c r="EW456" s="3"/>
      <c r="EX456" s="3"/>
      <c r="EY456" s="3"/>
      <c r="EZ456" s="3"/>
      <c r="FA456" s="3"/>
      <c r="FB456" s="3"/>
      <c r="FC456" s="3"/>
      <c r="FD456" s="3"/>
      <c r="FE456" s="3"/>
      <c r="FF456" s="3"/>
      <c r="FG456" s="3"/>
      <c r="FH456" s="3"/>
      <c r="FI456" s="3"/>
      <c r="FJ456" s="3"/>
      <c r="FK456" s="3"/>
      <c r="FL456" s="3"/>
      <c r="FM456" s="3"/>
      <c r="FN456" s="3"/>
      <c r="FO456" s="3"/>
      <c r="FP456" s="3"/>
      <c r="FQ456" s="3"/>
      <c r="FR456" s="3"/>
      <c r="FS456" s="3"/>
      <c r="FT456" s="3"/>
      <c r="FU456" s="3"/>
      <c r="FV456" s="3"/>
      <c r="FW456" s="3"/>
      <c r="FX456" s="3"/>
      <c r="FY456" s="3"/>
      <c r="FZ456" s="3"/>
      <c r="GA456" s="3"/>
      <c r="GB456" s="3"/>
      <c r="GC456" s="3"/>
      <c r="GD456" s="3"/>
      <c r="GE456" s="3"/>
      <c r="GF456" s="3"/>
      <c r="GG456" s="3"/>
      <c r="GH456" s="3"/>
      <c r="GI456" s="3"/>
      <c r="GJ456" s="3"/>
      <c r="GK456" s="3"/>
      <c r="GL456" s="3"/>
      <c r="GM456" s="3"/>
      <c r="GN456" s="3"/>
      <c r="GO456" s="3"/>
      <c r="GP456" s="3"/>
      <c r="GQ456" s="3"/>
      <c r="GR456" s="3"/>
      <c r="GS456" s="3"/>
      <c r="GT456" s="3"/>
      <c r="GU456" s="3"/>
      <c r="GV456" s="3"/>
      <c r="GW456" s="3"/>
      <c r="GX456" s="3">
        <v>0</v>
      </c>
    </row>
    <row r="458" spans="1:245" x14ac:dyDescent="0.2">
      <c r="A458" s="4">
        <v>50</v>
      </c>
      <c r="B458" s="4">
        <v>0</v>
      </c>
      <c r="C458" s="4">
        <v>0</v>
      </c>
      <c r="D458" s="4">
        <v>1</v>
      </c>
      <c r="E458" s="4">
        <v>201</v>
      </c>
      <c r="F458" s="4">
        <f>ROUND(Source!O456,O458)</f>
        <v>10286.99</v>
      </c>
      <c r="G458" s="4" t="s">
        <v>55</v>
      </c>
      <c r="H458" s="4" t="s">
        <v>56</v>
      </c>
      <c r="I458" s="4"/>
      <c r="J458" s="4"/>
      <c r="K458" s="4">
        <v>201</v>
      </c>
      <c r="L458" s="4">
        <v>1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/>
    </row>
    <row r="459" spans="1:245" x14ac:dyDescent="0.2">
      <c r="A459" s="4">
        <v>50</v>
      </c>
      <c r="B459" s="4">
        <v>0</v>
      </c>
      <c r="C459" s="4">
        <v>0</v>
      </c>
      <c r="D459" s="4">
        <v>1</v>
      </c>
      <c r="E459" s="4">
        <v>202</v>
      </c>
      <c r="F459" s="4">
        <f>ROUND(Source!P456,O459)</f>
        <v>1303.5</v>
      </c>
      <c r="G459" s="4" t="s">
        <v>57</v>
      </c>
      <c r="H459" s="4" t="s">
        <v>58</v>
      </c>
      <c r="I459" s="4"/>
      <c r="J459" s="4"/>
      <c r="K459" s="4">
        <v>202</v>
      </c>
      <c r="L459" s="4">
        <v>2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/>
    </row>
    <row r="460" spans="1:245" x14ac:dyDescent="0.2">
      <c r="A460" s="4">
        <v>50</v>
      </c>
      <c r="B460" s="4">
        <v>0</v>
      </c>
      <c r="C460" s="4">
        <v>0</v>
      </c>
      <c r="D460" s="4">
        <v>1</v>
      </c>
      <c r="E460" s="4">
        <v>222</v>
      </c>
      <c r="F460" s="4">
        <f>ROUND(Source!AO456,O460)</f>
        <v>0</v>
      </c>
      <c r="G460" s="4" t="s">
        <v>59</v>
      </c>
      <c r="H460" s="4" t="s">
        <v>60</v>
      </c>
      <c r="I460" s="4"/>
      <c r="J460" s="4"/>
      <c r="K460" s="4">
        <v>222</v>
      </c>
      <c r="L460" s="4">
        <v>3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/>
    </row>
    <row r="461" spans="1:245" x14ac:dyDescent="0.2">
      <c r="A461" s="4">
        <v>50</v>
      </c>
      <c r="B461" s="4">
        <v>0</v>
      </c>
      <c r="C461" s="4">
        <v>0</v>
      </c>
      <c r="D461" s="4">
        <v>1</v>
      </c>
      <c r="E461" s="4">
        <v>225</v>
      </c>
      <c r="F461" s="4">
        <f>ROUND(Source!AV456,O461)</f>
        <v>1303.5</v>
      </c>
      <c r="G461" s="4" t="s">
        <v>61</v>
      </c>
      <c r="H461" s="4" t="s">
        <v>62</v>
      </c>
      <c r="I461" s="4"/>
      <c r="J461" s="4"/>
      <c r="K461" s="4">
        <v>225</v>
      </c>
      <c r="L461" s="4">
        <v>4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/>
    </row>
    <row r="462" spans="1:245" x14ac:dyDescent="0.2">
      <c r="A462" s="4">
        <v>50</v>
      </c>
      <c r="B462" s="4">
        <v>0</v>
      </c>
      <c r="C462" s="4">
        <v>0</v>
      </c>
      <c r="D462" s="4">
        <v>1</v>
      </c>
      <c r="E462" s="4">
        <v>226</v>
      </c>
      <c r="F462" s="4">
        <f>ROUND(Source!AW456,O462)</f>
        <v>1303.5</v>
      </c>
      <c r="G462" s="4" t="s">
        <v>63</v>
      </c>
      <c r="H462" s="4" t="s">
        <v>64</v>
      </c>
      <c r="I462" s="4"/>
      <c r="J462" s="4"/>
      <c r="K462" s="4">
        <v>226</v>
      </c>
      <c r="L462" s="4">
        <v>5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/>
    </row>
    <row r="463" spans="1:245" x14ac:dyDescent="0.2">
      <c r="A463" s="4">
        <v>50</v>
      </c>
      <c r="B463" s="4">
        <v>0</v>
      </c>
      <c r="C463" s="4">
        <v>0</v>
      </c>
      <c r="D463" s="4">
        <v>1</v>
      </c>
      <c r="E463" s="4">
        <v>227</v>
      </c>
      <c r="F463" s="4">
        <f>ROUND(Source!AX456,O463)</f>
        <v>0</v>
      </c>
      <c r="G463" s="4" t="s">
        <v>65</v>
      </c>
      <c r="H463" s="4" t="s">
        <v>66</v>
      </c>
      <c r="I463" s="4"/>
      <c r="J463" s="4"/>
      <c r="K463" s="4">
        <v>227</v>
      </c>
      <c r="L463" s="4">
        <v>6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/>
    </row>
    <row r="464" spans="1:245" x14ac:dyDescent="0.2">
      <c r="A464" s="4">
        <v>50</v>
      </c>
      <c r="B464" s="4">
        <v>0</v>
      </c>
      <c r="C464" s="4">
        <v>0</v>
      </c>
      <c r="D464" s="4">
        <v>1</v>
      </c>
      <c r="E464" s="4">
        <v>228</v>
      </c>
      <c r="F464" s="4">
        <f>ROUND(Source!AY456,O464)</f>
        <v>1303.5</v>
      </c>
      <c r="G464" s="4" t="s">
        <v>67</v>
      </c>
      <c r="H464" s="4" t="s">
        <v>68</v>
      </c>
      <c r="I464" s="4"/>
      <c r="J464" s="4"/>
      <c r="K464" s="4">
        <v>228</v>
      </c>
      <c r="L464" s="4">
        <v>7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/>
    </row>
    <row r="465" spans="1:23" x14ac:dyDescent="0.2">
      <c r="A465" s="4">
        <v>50</v>
      </c>
      <c r="B465" s="4">
        <v>0</v>
      </c>
      <c r="C465" s="4">
        <v>0</v>
      </c>
      <c r="D465" s="4">
        <v>1</v>
      </c>
      <c r="E465" s="4">
        <v>216</v>
      </c>
      <c r="F465" s="4">
        <f>ROUND(Source!AP456,O465)</f>
        <v>0</v>
      </c>
      <c r="G465" s="4" t="s">
        <v>69</v>
      </c>
      <c r="H465" s="4" t="s">
        <v>70</v>
      </c>
      <c r="I465" s="4"/>
      <c r="J465" s="4"/>
      <c r="K465" s="4">
        <v>216</v>
      </c>
      <c r="L465" s="4">
        <v>8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/>
    </row>
    <row r="466" spans="1:23" x14ac:dyDescent="0.2">
      <c r="A466" s="4">
        <v>50</v>
      </c>
      <c r="B466" s="4">
        <v>0</v>
      </c>
      <c r="C466" s="4">
        <v>0</v>
      </c>
      <c r="D466" s="4">
        <v>1</v>
      </c>
      <c r="E466" s="4">
        <v>223</v>
      </c>
      <c r="F466" s="4">
        <f>ROUND(Source!AQ456,O466)</f>
        <v>0</v>
      </c>
      <c r="G466" s="4" t="s">
        <v>71</v>
      </c>
      <c r="H466" s="4" t="s">
        <v>72</v>
      </c>
      <c r="I466" s="4"/>
      <c r="J466" s="4"/>
      <c r="K466" s="4">
        <v>223</v>
      </c>
      <c r="L466" s="4">
        <v>9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/>
    </row>
    <row r="467" spans="1:23" x14ac:dyDescent="0.2">
      <c r="A467" s="4">
        <v>50</v>
      </c>
      <c r="B467" s="4">
        <v>0</v>
      </c>
      <c r="C467" s="4">
        <v>0</v>
      </c>
      <c r="D467" s="4">
        <v>1</v>
      </c>
      <c r="E467" s="4">
        <v>229</v>
      </c>
      <c r="F467" s="4">
        <f>ROUND(Source!AZ456,O467)</f>
        <v>0</v>
      </c>
      <c r="G467" s="4" t="s">
        <v>73</v>
      </c>
      <c r="H467" s="4" t="s">
        <v>74</v>
      </c>
      <c r="I467" s="4"/>
      <c r="J467" s="4"/>
      <c r="K467" s="4">
        <v>229</v>
      </c>
      <c r="L467" s="4">
        <v>10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/>
    </row>
    <row r="468" spans="1:23" x14ac:dyDescent="0.2">
      <c r="A468" s="4">
        <v>50</v>
      </c>
      <c r="B468" s="4">
        <v>0</v>
      </c>
      <c r="C468" s="4">
        <v>0</v>
      </c>
      <c r="D468" s="4">
        <v>1</v>
      </c>
      <c r="E468" s="4">
        <v>203</v>
      </c>
      <c r="F468" s="4">
        <f>ROUND(Source!Q456,O468)</f>
        <v>0</v>
      </c>
      <c r="G468" s="4" t="s">
        <v>75</v>
      </c>
      <c r="H468" s="4" t="s">
        <v>76</v>
      </c>
      <c r="I468" s="4"/>
      <c r="J468" s="4"/>
      <c r="K468" s="4">
        <v>203</v>
      </c>
      <c r="L468" s="4">
        <v>11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/>
    </row>
    <row r="469" spans="1:23" x14ac:dyDescent="0.2">
      <c r="A469" s="4">
        <v>50</v>
      </c>
      <c r="B469" s="4">
        <v>0</v>
      </c>
      <c r="C469" s="4">
        <v>0</v>
      </c>
      <c r="D469" s="4">
        <v>1</v>
      </c>
      <c r="E469" s="4">
        <v>231</v>
      </c>
      <c r="F469" s="4">
        <f>ROUND(Source!BB456,O469)</f>
        <v>0</v>
      </c>
      <c r="G469" s="4" t="s">
        <v>77</v>
      </c>
      <c r="H469" s="4" t="s">
        <v>78</v>
      </c>
      <c r="I469" s="4"/>
      <c r="J469" s="4"/>
      <c r="K469" s="4">
        <v>231</v>
      </c>
      <c r="L469" s="4">
        <v>12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/>
    </row>
    <row r="470" spans="1:23" x14ac:dyDescent="0.2">
      <c r="A470" s="4">
        <v>50</v>
      </c>
      <c r="B470" s="4">
        <v>0</v>
      </c>
      <c r="C470" s="4">
        <v>0</v>
      </c>
      <c r="D470" s="4">
        <v>1</v>
      </c>
      <c r="E470" s="4">
        <v>204</v>
      </c>
      <c r="F470" s="4">
        <f>ROUND(Source!R456,O470)</f>
        <v>0</v>
      </c>
      <c r="G470" s="4" t="s">
        <v>79</v>
      </c>
      <c r="H470" s="4" t="s">
        <v>80</v>
      </c>
      <c r="I470" s="4"/>
      <c r="J470" s="4"/>
      <c r="K470" s="4">
        <v>204</v>
      </c>
      <c r="L470" s="4">
        <v>13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/>
    </row>
    <row r="471" spans="1:23" x14ac:dyDescent="0.2">
      <c r="A471" s="4">
        <v>50</v>
      </c>
      <c r="B471" s="4">
        <v>0</v>
      </c>
      <c r="C471" s="4">
        <v>0</v>
      </c>
      <c r="D471" s="4">
        <v>1</v>
      </c>
      <c r="E471" s="4">
        <v>205</v>
      </c>
      <c r="F471" s="4">
        <f>ROUND(Source!S456,O471)</f>
        <v>8983.49</v>
      </c>
      <c r="G471" s="4" t="s">
        <v>81</v>
      </c>
      <c r="H471" s="4" t="s">
        <v>82</v>
      </c>
      <c r="I471" s="4"/>
      <c r="J471" s="4"/>
      <c r="K471" s="4">
        <v>205</v>
      </c>
      <c r="L471" s="4">
        <v>14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/>
    </row>
    <row r="472" spans="1:23" x14ac:dyDescent="0.2">
      <c r="A472" s="4">
        <v>50</v>
      </c>
      <c r="B472" s="4">
        <v>0</v>
      </c>
      <c r="C472" s="4">
        <v>0</v>
      </c>
      <c r="D472" s="4">
        <v>1</v>
      </c>
      <c r="E472" s="4">
        <v>232</v>
      </c>
      <c r="F472" s="4">
        <f>ROUND(Source!BC456,O472)</f>
        <v>0</v>
      </c>
      <c r="G472" s="4" t="s">
        <v>83</v>
      </c>
      <c r="H472" s="4" t="s">
        <v>84</v>
      </c>
      <c r="I472" s="4"/>
      <c r="J472" s="4"/>
      <c r="K472" s="4">
        <v>232</v>
      </c>
      <c r="L472" s="4">
        <v>15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/>
    </row>
    <row r="473" spans="1:23" x14ac:dyDescent="0.2">
      <c r="A473" s="4">
        <v>50</v>
      </c>
      <c r="B473" s="4">
        <v>0</v>
      </c>
      <c r="C473" s="4">
        <v>0</v>
      </c>
      <c r="D473" s="4">
        <v>1</v>
      </c>
      <c r="E473" s="4">
        <v>214</v>
      </c>
      <c r="F473" s="4">
        <f>ROUND(Source!AS456,O473)</f>
        <v>0</v>
      </c>
      <c r="G473" s="4" t="s">
        <v>85</v>
      </c>
      <c r="H473" s="4" t="s">
        <v>86</v>
      </c>
      <c r="I473" s="4"/>
      <c r="J473" s="4"/>
      <c r="K473" s="4">
        <v>214</v>
      </c>
      <c r="L473" s="4">
        <v>16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/>
    </row>
    <row r="474" spans="1:23" x14ac:dyDescent="0.2">
      <c r="A474" s="4">
        <v>50</v>
      </c>
      <c r="B474" s="4">
        <v>0</v>
      </c>
      <c r="C474" s="4">
        <v>0</v>
      </c>
      <c r="D474" s="4">
        <v>1</v>
      </c>
      <c r="E474" s="4">
        <v>215</v>
      </c>
      <c r="F474" s="4">
        <f>ROUND(Source!AT456,O474)</f>
        <v>0</v>
      </c>
      <c r="G474" s="4" t="s">
        <v>87</v>
      </c>
      <c r="H474" s="4" t="s">
        <v>88</v>
      </c>
      <c r="I474" s="4"/>
      <c r="J474" s="4"/>
      <c r="K474" s="4">
        <v>215</v>
      </c>
      <c r="L474" s="4">
        <v>17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/>
    </row>
    <row r="475" spans="1:23" x14ac:dyDescent="0.2">
      <c r="A475" s="4">
        <v>50</v>
      </c>
      <c r="B475" s="4">
        <v>0</v>
      </c>
      <c r="C475" s="4">
        <v>0</v>
      </c>
      <c r="D475" s="4">
        <v>1</v>
      </c>
      <c r="E475" s="4">
        <v>217</v>
      </c>
      <c r="F475" s="4">
        <f>ROUND(Source!AU456,O475)</f>
        <v>17473.79</v>
      </c>
      <c r="G475" s="4" t="s">
        <v>89</v>
      </c>
      <c r="H475" s="4" t="s">
        <v>90</v>
      </c>
      <c r="I475" s="4"/>
      <c r="J475" s="4"/>
      <c r="K475" s="4">
        <v>217</v>
      </c>
      <c r="L475" s="4">
        <v>18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/>
    </row>
    <row r="476" spans="1:23" x14ac:dyDescent="0.2">
      <c r="A476" s="4">
        <v>50</v>
      </c>
      <c r="B476" s="4">
        <v>0</v>
      </c>
      <c r="C476" s="4">
        <v>0</v>
      </c>
      <c r="D476" s="4">
        <v>1</v>
      </c>
      <c r="E476" s="4">
        <v>230</v>
      </c>
      <c r="F476" s="4">
        <f>ROUND(Source!BA456,O476)</f>
        <v>0</v>
      </c>
      <c r="G476" s="4" t="s">
        <v>91</v>
      </c>
      <c r="H476" s="4" t="s">
        <v>92</v>
      </c>
      <c r="I476" s="4"/>
      <c r="J476" s="4"/>
      <c r="K476" s="4">
        <v>230</v>
      </c>
      <c r="L476" s="4">
        <v>19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/>
    </row>
    <row r="477" spans="1:23" x14ac:dyDescent="0.2">
      <c r="A477" s="4">
        <v>50</v>
      </c>
      <c r="B477" s="4">
        <v>0</v>
      </c>
      <c r="C477" s="4">
        <v>0</v>
      </c>
      <c r="D477" s="4">
        <v>1</v>
      </c>
      <c r="E477" s="4">
        <v>206</v>
      </c>
      <c r="F477" s="4">
        <f>ROUND(Source!T456,O477)</f>
        <v>0</v>
      </c>
      <c r="G477" s="4" t="s">
        <v>93</v>
      </c>
      <c r="H477" s="4" t="s">
        <v>94</v>
      </c>
      <c r="I477" s="4"/>
      <c r="J477" s="4"/>
      <c r="K477" s="4">
        <v>206</v>
      </c>
      <c r="L477" s="4">
        <v>20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/>
    </row>
    <row r="478" spans="1:23" x14ac:dyDescent="0.2">
      <c r="A478" s="4">
        <v>50</v>
      </c>
      <c r="B478" s="4">
        <v>0</v>
      </c>
      <c r="C478" s="4">
        <v>0</v>
      </c>
      <c r="D478" s="4">
        <v>1</v>
      </c>
      <c r="E478" s="4">
        <v>207</v>
      </c>
      <c r="F478" s="4">
        <f>Source!U456</f>
        <v>57.275000000000006</v>
      </c>
      <c r="G478" s="4" t="s">
        <v>95</v>
      </c>
      <c r="H478" s="4" t="s">
        <v>96</v>
      </c>
      <c r="I478" s="4"/>
      <c r="J478" s="4"/>
      <c r="K478" s="4">
        <v>207</v>
      </c>
      <c r="L478" s="4">
        <v>21</v>
      </c>
      <c r="M478" s="4">
        <v>3</v>
      </c>
      <c r="N478" s="4" t="s">
        <v>3</v>
      </c>
      <c r="O478" s="4">
        <v>-1</v>
      </c>
      <c r="P478" s="4"/>
      <c r="Q478" s="4"/>
      <c r="R478" s="4"/>
      <c r="S478" s="4"/>
      <c r="T478" s="4"/>
      <c r="U478" s="4"/>
      <c r="V478" s="4"/>
      <c r="W478" s="4"/>
    </row>
    <row r="479" spans="1:23" x14ac:dyDescent="0.2">
      <c r="A479" s="4">
        <v>50</v>
      </c>
      <c r="B479" s="4">
        <v>0</v>
      </c>
      <c r="C479" s="4">
        <v>0</v>
      </c>
      <c r="D479" s="4">
        <v>1</v>
      </c>
      <c r="E479" s="4">
        <v>208</v>
      </c>
      <c r="F479" s="4">
        <f>Source!V456</f>
        <v>0</v>
      </c>
      <c r="G479" s="4" t="s">
        <v>97</v>
      </c>
      <c r="H479" s="4" t="s">
        <v>98</v>
      </c>
      <c r="I479" s="4"/>
      <c r="J479" s="4"/>
      <c r="K479" s="4">
        <v>208</v>
      </c>
      <c r="L479" s="4">
        <v>22</v>
      </c>
      <c r="M479" s="4">
        <v>3</v>
      </c>
      <c r="N479" s="4" t="s">
        <v>3</v>
      </c>
      <c r="O479" s="4">
        <v>-1</v>
      </c>
      <c r="P479" s="4"/>
      <c r="Q479" s="4"/>
      <c r="R479" s="4"/>
      <c r="S479" s="4"/>
      <c r="T479" s="4"/>
      <c r="U479" s="4"/>
      <c r="V479" s="4"/>
      <c r="W479" s="4"/>
    </row>
    <row r="480" spans="1:23" x14ac:dyDescent="0.2">
      <c r="A480" s="4">
        <v>50</v>
      </c>
      <c r="B480" s="4">
        <v>0</v>
      </c>
      <c r="C480" s="4">
        <v>0</v>
      </c>
      <c r="D480" s="4">
        <v>1</v>
      </c>
      <c r="E480" s="4">
        <v>209</v>
      </c>
      <c r="F480" s="4">
        <f>ROUND(Source!W456,O480)</f>
        <v>0</v>
      </c>
      <c r="G480" s="4" t="s">
        <v>99</v>
      </c>
      <c r="H480" s="4" t="s">
        <v>100</v>
      </c>
      <c r="I480" s="4"/>
      <c r="J480" s="4"/>
      <c r="K480" s="4">
        <v>209</v>
      </c>
      <c r="L480" s="4">
        <v>23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/>
    </row>
    <row r="481" spans="1:206" x14ac:dyDescent="0.2">
      <c r="A481" s="4">
        <v>50</v>
      </c>
      <c r="B481" s="4">
        <v>0</v>
      </c>
      <c r="C481" s="4">
        <v>0</v>
      </c>
      <c r="D481" s="4">
        <v>1</v>
      </c>
      <c r="E481" s="4">
        <v>210</v>
      </c>
      <c r="F481" s="4">
        <f>ROUND(Source!X456,O481)</f>
        <v>6288.45</v>
      </c>
      <c r="G481" s="4" t="s">
        <v>101</v>
      </c>
      <c r="H481" s="4" t="s">
        <v>102</v>
      </c>
      <c r="I481" s="4"/>
      <c r="J481" s="4"/>
      <c r="K481" s="4">
        <v>210</v>
      </c>
      <c r="L481" s="4">
        <v>24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/>
    </row>
    <row r="482" spans="1:206" x14ac:dyDescent="0.2">
      <c r="A482" s="4">
        <v>50</v>
      </c>
      <c r="B482" s="4">
        <v>0</v>
      </c>
      <c r="C482" s="4">
        <v>0</v>
      </c>
      <c r="D482" s="4">
        <v>1</v>
      </c>
      <c r="E482" s="4">
        <v>211</v>
      </c>
      <c r="F482" s="4">
        <f>ROUND(Source!Y456,O482)</f>
        <v>898.35</v>
      </c>
      <c r="G482" s="4" t="s">
        <v>103</v>
      </c>
      <c r="H482" s="4" t="s">
        <v>104</v>
      </c>
      <c r="I482" s="4"/>
      <c r="J482" s="4"/>
      <c r="K482" s="4">
        <v>211</v>
      </c>
      <c r="L482" s="4">
        <v>25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/>
    </row>
    <row r="483" spans="1:206" x14ac:dyDescent="0.2">
      <c r="A483" s="4">
        <v>50</v>
      </c>
      <c r="B483" s="4">
        <v>0</v>
      </c>
      <c r="C483" s="4">
        <v>0</v>
      </c>
      <c r="D483" s="4">
        <v>1</v>
      </c>
      <c r="E483" s="4">
        <v>224</v>
      </c>
      <c r="F483" s="4">
        <f>ROUND(Source!AR456,O483)</f>
        <v>17473.79</v>
      </c>
      <c r="G483" s="4" t="s">
        <v>105</v>
      </c>
      <c r="H483" s="4" t="s">
        <v>106</v>
      </c>
      <c r="I483" s="4"/>
      <c r="J483" s="4"/>
      <c r="K483" s="4">
        <v>224</v>
      </c>
      <c r="L483" s="4">
        <v>26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/>
    </row>
    <row r="485" spans="1:206" x14ac:dyDescent="0.2">
      <c r="A485" s="2">
        <v>51</v>
      </c>
      <c r="B485" s="2">
        <f>B20</f>
        <v>1</v>
      </c>
      <c r="C485" s="2">
        <f>A20</f>
        <v>3</v>
      </c>
      <c r="D485" s="2">
        <f>ROW(A20)</f>
        <v>20</v>
      </c>
      <c r="E485" s="2"/>
      <c r="F485" s="2">
        <f>IF(F20&lt;&gt;"",F20,"")</f>
        <v>2</v>
      </c>
      <c r="G485" s="2" t="str">
        <f>IF(G20&lt;&gt;"",G20,"")</f>
        <v/>
      </c>
      <c r="H485" s="2">
        <v>0</v>
      </c>
      <c r="I485" s="2"/>
      <c r="J485" s="2"/>
      <c r="K485" s="2"/>
      <c r="L485" s="2"/>
      <c r="M485" s="2"/>
      <c r="N485" s="2"/>
      <c r="O485" s="2">
        <f t="shared" ref="O485:T485" si="204">ROUND(O37+O78+O116+O153+O191+O228+O266+O304+O342+O380+O418+O456+AB485,2)</f>
        <v>84806.64</v>
      </c>
      <c r="P485" s="2">
        <f t="shared" si="204"/>
        <v>9086.9699999999993</v>
      </c>
      <c r="Q485" s="2">
        <f t="shared" si="204"/>
        <v>10945.06</v>
      </c>
      <c r="R485" s="2">
        <f t="shared" si="204"/>
        <v>2364.48</v>
      </c>
      <c r="S485" s="2">
        <f t="shared" si="204"/>
        <v>64774.61</v>
      </c>
      <c r="T485" s="2">
        <f t="shared" si="204"/>
        <v>0</v>
      </c>
      <c r="U485" s="2">
        <f>U37+U78+U116+U153+U191+U228+U266+U304+U342+U380+U418+U456+AH485</f>
        <v>416.68000000000006</v>
      </c>
      <c r="V485" s="2">
        <f>V37+V78+V116+V153+V191+V228+V266+V304+V342+V380+V418+V456+AI485</f>
        <v>0</v>
      </c>
      <c r="W485" s="2">
        <f>ROUND(W37+W78+W116+W153+W191+W228+W266+W304+W342+W380+W418+W456+AJ485,2)</f>
        <v>0</v>
      </c>
      <c r="X485" s="2">
        <f>ROUND(X37+X78+X116+X153+X191+X228+X266+X304+X342+X380+X418+X456+AK485,2)</f>
        <v>45342.25</v>
      </c>
      <c r="Y485" s="2">
        <f>ROUND(Y37+Y78+Y116+Y153+Y191+Y228+Y266+Y304+Y342+Y380+Y418+Y456+AL485,2)</f>
        <v>6477.48</v>
      </c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>
        <f t="shared" ref="AO485:BC485" si="205">ROUND(AO37+AO78+AO116+AO153+AO191+AO228+AO266+AO304+AO342+AO380+AO418+AO456+BX485,2)</f>
        <v>0</v>
      </c>
      <c r="AP485" s="2">
        <f t="shared" si="205"/>
        <v>0</v>
      </c>
      <c r="AQ485" s="2">
        <f t="shared" si="205"/>
        <v>0</v>
      </c>
      <c r="AR485" s="2">
        <f t="shared" si="205"/>
        <v>139180.04</v>
      </c>
      <c r="AS485" s="2">
        <f t="shared" si="205"/>
        <v>0</v>
      </c>
      <c r="AT485" s="2">
        <f t="shared" si="205"/>
        <v>0</v>
      </c>
      <c r="AU485" s="2">
        <f t="shared" si="205"/>
        <v>139180.04</v>
      </c>
      <c r="AV485" s="2">
        <f t="shared" si="205"/>
        <v>9086.9699999999993</v>
      </c>
      <c r="AW485" s="2">
        <f t="shared" si="205"/>
        <v>9086.9699999999993</v>
      </c>
      <c r="AX485" s="2">
        <f t="shared" si="205"/>
        <v>0</v>
      </c>
      <c r="AY485" s="2">
        <f t="shared" si="205"/>
        <v>9086.9699999999993</v>
      </c>
      <c r="AZ485" s="2">
        <f t="shared" si="205"/>
        <v>0</v>
      </c>
      <c r="BA485" s="2">
        <f t="shared" si="205"/>
        <v>0</v>
      </c>
      <c r="BB485" s="2">
        <f t="shared" si="205"/>
        <v>0</v>
      </c>
      <c r="BC485" s="2">
        <f t="shared" si="205"/>
        <v>0</v>
      </c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3"/>
      <c r="DH485" s="3"/>
      <c r="DI485" s="3"/>
      <c r="DJ485" s="3"/>
      <c r="DK485" s="3"/>
      <c r="DL485" s="3"/>
      <c r="DM485" s="3"/>
      <c r="DN485" s="3"/>
      <c r="DO485" s="3"/>
      <c r="DP485" s="3"/>
      <c r="DQ485" s="3"/>
      <c r="DR485" s="3"/>
      <c r="DS485" s="3"/>
      <c r="DT485" s="3"/>
      <c r="DU485" s="3"/>
      <c r="DV485" s="3"/>
      <c r="DW485" s="3"/>
      <c r="DX485" s="3"/>
      <c r="DY485" s="3"/>
      <c r="DZ485" s="3"/>
      <c r="EA485" s="3"/>
      <c r="EB485" s="3"/>
      <c r="EC485" s="3"/>
      <c r="ED485" s="3"/>
      <c r="EE485" s="3"/>
      <c r="EF485" s="3"/>
      <c r="EG485" s="3"/>
      <c r="EH485" s="3"/>
      <c r="EI485" s="3"/>
      <c r="EJ485" s="3"/>
      <c r="EK485" s="3"/>
      <c r="EL485" s="3"/>
      <c r="EM485" s="3"/>
      <c r="EN485" s="3"/>
      <c r="EO485" s="3"/>
      <c r="EP485" s="3"/>
      <c r="EQ485" s="3"/>
      <c r="ER485" s="3"/>
      <c r="ES485" s="3"/>
      <c r="ET485" s="3"/>
      <c r="EU485" s="3"/>
      <c r="EV485" s="3"/>
      <c r="EW485" s="3"/>
      <c r="EX485" s="3"/>
      <c r="EY485" s="3"/>
      <c r="EZ485" s="3"/>
      <c r="FA485" s="3"/>
      <c r="FB485" s="3"/>
      <c r="FC485" s="3"/>
      <c r="FD485" s="3"/>
      <c r="FE485" s="3"/>
      <c r="FF485" s="3"/>
      <c r="FG485" s="3"/>
      <c r="FH485" s="3"/>
      <c r="FI485" s="3"/>
      <c r="FJ485" s="3"/>
      <c r="FK485" s="3"/>
      <c r="FL485" s="3"/>
      <c r="FM485" s="3"/>
      <c r="FN485" s="3"/>
      <c r="FO485" s="3"/>
      <c r="FP485" s="3"/>
      <c r="FQ485" s="3"/>
      <c r="FR485" s="3"/>
      <c r="FS485" s="3"/>
      <c r="FT485" s="3"/>
      <c r="FU485" s="3"/>
      <c r="FV485" s="3"/>
      <c r="FW485" s="3"/>
      <c r="FX485" s="3"/>
      <c r="FY485" s="3"/>
      <c r="FZ485" s="3"/>
      <c r="GA485" s="3"/>
      <c r="GB485" s="3"/>
      <c r="GC485" s="3"/>
      <c r="GD485" s="3"/>
      <c r="GE485" s="3"/>
      <c r="GF485" s="3"/>
      <c r="GG485" s="3"/>
      <c r="GH485" s="3"/>
      <c r="GI485" s="3"/>
      <c r="GJ485" s="3"/>
      <c r="GK485" s="3"/>
      <c r="GL485" s="3"/>
      <c r="GM485" s="3"/>
      <c r="GN485" s="3"/>
      <c r="GO485" s="3"/>
      <c r="GP485" s="3"/>
      <c r="GQ485" s="3"/>
      <c r="GR485" s="3"/>
      <c r="GS485" s="3"/>
      <c r="GT485" s="3"/>
      <c r="GU485" s="3"/>
      <c r="GV485" s="3"/>
      <c r="GW485" s="3"/>
      <c r="GX485" s="3">
        <v>0</v>
      </c>
    </row>
    <row r="487" spans="1:206" x14ac:dyDescent="0.2">
      <c r="A487" s="4">
        <v>50</v>
      </c>
      <c r="B487" s="4">
        <v>0</v>
      </c>
      <c r="C487" s="4">
        <v>0</v>
      </c>
      <c r="D487" s="4">
        <v>1</v>
      </c>
      <c r="E487" s="4">
        <v>201</v>
      </c>
      <c r="F487" s="4">
        <f>ROUND(Source!O485,O487)</f>
        <v>84806.64</v>
      </c>
      <c r="G487" s="4" t="s">
        <v>55</v>
      </c>
      <c r="H487" s="4" t="s">
        <v>56</v>
      </c>
      <c r="I487" s="4"/>
      <c r="J487" s="4"/>
      <c r="K487" s="4">
        <v>201</v>
      </c>
      <c r="L487" s="4">
        <v>1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/>
    </row>
    <row r="488" spans="1:206" x14ac:dyDescent="0.2">
      <c r="A488" s="4">
        <v>50</v>
      </c>
      <c r="B488" s="4">
        <v>0</v>
      </c>
      <c r="C488" s="4">
        <v>0</v>
      </c>
      <c r="D488" s="4">
        <v>1</v>
      </c>
      <c r="E488" s="4">
        <v>202</v>
      </c>
      <c r="F488" s="4">
        <f>ROUND(Source!P485,O488)</f>
        <v>9086.9699999999993</v>
      </c>
      <c r="G488" s="4" t="s">
        <v>57</v>
      </c>
      <c r="H488" s="4" t="s">
        <v>58</v>
      </c>
      <c r="I488" s="4"/>
      <c r="J488" s="4"/>
      <c r="K488" s="4">
        <v>202</v>
      </c>
      <c r="L488" s="4">
        <v>2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/>
    </row>
    <row r="489" spans="1:206" x14ac:dyDescent="0.2">
      <c r="A489" s="4">
        <v>50</v>
      </c>
      <c r="B489" s="4">
        <v>0</v>
      </c>
      <c r="C489" s="4">
        <v>0</v>
      </c>
      <c r="D489" s="4">
        <v>1</v>
      </c>
      <c r="E489" s="4">
        <v>222</v>
      </c>
      <c r="F489" s="4">
        <f>ROUND(Source!AO485,O489)</f>
        <v>0</v>
      </c>
      <c r="G489" s="4" t="s">
        <v>59</v>
      </c>
      <c r="H489" s="4" t="s">
        <v>60</v>
      </c>
      <c r="I489" s="4"/>
      <c r="J489" s="4"/>
      <c r="K489" s="4">
        <v>222</v>
      </c>
      <c r="L489" s="4">
        <v>3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/>
    </row>
    <row r="490" spans="1:206" x14ac:dyDescent="0.2">
      <c r="A490" s="4">
        <v>50</v>
      </c>
      <c r="B490" s="4">
        <v>0</v>
      </c>
      <c r="C490" s="4">
        <v>0</v>
      </c>
      <c r="D490" s="4">
        <v>1</v>
      </c>
      <c r="E490" s="4">
        <v>225</v>
      </c>
      <c r="F490" s="4">
        <f>ROUND(Source!AV485,O490)</f>
        <v>9086.9699999999993</v>
      </c>
      <c r="G490" s="4" t="s">
        <v>61</v>
      </c>
      <c r="H490" s="4" t="s">
        <v>62</v>
      </c>
      <c r="I490" s="4"/>
      <c r="J490" s="4"/>
      <c r="K490" s="4">
        <v>225</v>
      </c>
      <c r="L490" s="4">
        <v>4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/>
    </row>
    <row r="491" spans="1:206" x14ac:dyDescent="0.2">
      <c r="A491" s="4">
        <v>50</v>
      </c>
      <c r="B491" s="4">
        <v>0</v>
      </c>
      <c r="C491" s="4">
        <v>0</v>
      </c>
      <c r="D491" s="4">
        <v>1</v>
      </c>
      <c r="E491" s="4">
        <v>226</v>
      </c>
      <c r="F491" s="4">
        <f>ROUND(Source!AW485,O491)</f>
        <v>9086.9699999999993</v>
      </c>
      <c r="G491" s="4" t="s">
        <v>63</v>
      </c>
      <c r="H491" s="4" t="s">
        <v>64</v>
      </c>
      <c r="I491" s="4"/>
      <c r="J491" s="4"/>
      <c r="K491" s="4">
        <v>226</v>
      </c>
      <c r="L491" s="4">
        <v>5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/>
    </row>
    <row r="492" spans="1:206" x14ac:dyDescent="0.2">
      <c r="A492" s="4">
        <v>50</v>
      </c>
      <c r="B492" s="4">
        <v>0</v>
      </c>
      <c r="C492" s="4">
        <v>0</v>
      </c>
      <c r="D492" s="4">
        <v>1</v>
      </c>
      <c r="E492" s="4">
        <v>227</v>
      </c>
      <c r="F492" s="4">
        <f>ROUND(Source!AX485,O492)</f>
        <v>0</v>
      </c>
      <c r="G492" s="4" t="s">
        <v>65</v>
      </c>
      <c r="H492" s="4" t="s">
        <v>66</v>
      </c>
      <c r="I492" s="4"/>
      <c r="J492" s="4"/>
      <c r="K492" s="4">
        <v>227</v>
      </c>
      <c r="L492" s="4">
        <v>6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/>
    </row>
    <row r="493" spans="1:206" x14ac:dyDescent="0.2">
      <c r="A493" s="4">
        <v>50</v>
      </c>
      <c r="B493" s="4">
        <v>0</v>
      </c>
      <c r="C493" s="4">
        <v>0</v>
      </c>
      <c r="D493" s="4">
        <v>1</v>
      </c>
      <c r="E493" s="4">
        <v>228</v>
      </c>
      <c r="F493" s="4">
        <f>ROUND(Source!AY485,O493)</f>
        <v>9086.9699999999993</v>
      </c>
      <c r="G493" s="4" t="s">
        <v>67</v>
      </c>
      <c r="H493" s="4" t="s">
        <v>68</v>
      </c>
      <c r="I493" s="4"/>
      <c r="J493" s="4"/>
      <c r="K493" s="4">
        <v>228</v>
      </c>
      <c r="L493" s="4">
        <v>7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/>
    </row>
    <row r="494" spans="1:206" x14ac:dyDescent="0.2">
      <c r="A494" s="4">
        <v>50</v>
      </c>
      <c r="B494" s="4">
        <v>0</v>
      </c>
      <c r="C494" s="4">
        <v>0</v>
      </c>
      <c r="D494" s="4">
        <v>1</v>
      </c>
      <c r="E494" s="4">
        <v>216</v>
      </c>
      <c r="F494" s="4">
        <f>ROUND(Source!AP485,O494)</f>
        <v>0</v>
      </c>
      <c r="G494" s="4" t="s">
        <v>69</v>
      </c>
      <c r="H494" s="4" t="s">
        <v>70</v>
      </c>
      <c r="I494" s="4"/>
      <c r="J494" s="4"/>
      <c r="K494" s="4">
        <v>216</v>
      </c>
      <c r="L494" s="4">
        <v>8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/>
    </row>
    <row r="495" spans="1:206" x14ac:dyDescent="0.2">
      <c r="A495" s="4">
        <v>50</v>
      </c>
      <c r="B495" s="4">
        <v>0</v>
      </c>
      <c r="C495" s="4">
        <v>0</v>
      </c>
      <c r="D495" s="4">
        <v>1</v>
      </c>
      <c r="E495" s="4">
        <v>223</v>
      </c>
      <c r="F495" s="4">
        <f>ROUND(Source!AQ485,O495)</f>
        <v>0</v>
      </c>
      <c r="G495" s="4" t="s">
        <v>71</v>
      </c>
      <c r="H495" s="4" t="s">
        <v>72</v>
      </c>
      <c r="I495" s="4"/>
      <c r="J495" s="4"/>
      <c r="K495" s="4">
        <v>223</v>
      </c>
      <c r="L495" s="4">
        <v>9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/>
    </row>
    <row r="496" spans="1:206" x14ac:dyDescent="0.2">
      <c r="A496" s="4">
        <v>50</v>
      </c>
      <c r="B496" s="4">
        <v>0</v>
      </c>
      <c r="C496" s="4">
        <v>0</v>
      </c>
      <c r="D496" s="4">
        <v>1</v>
      </c>
      <c r="E496" s="4">
        <v>229</v>
      </c>
      <c r="F496" s="4">
        <f>ROUND(Source!AZ485,O496)</f>
        <v>0</v>
      </c>
      <c r="G496" s="4" t="s">
        <v>73</v>
      </c>
      <c r="H496" s="4" t="s">
        <v>74</v>
      </c>
      <c r="I496" s="4"/>
      <c r="J496" s="4"/>
      <c r="K496" s="4">
        <v>229</v>
      </c>
      <c r="L496" s="4">
        <v>10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/>
    </row>
    <row r="497" spans="1:23" x14ac:dyDescent="0.2">
      <c r="A497" s="4">
        <v>50</v>
      </c>
      <c r="B497" s="4">
        <v>0</v>
      </c>
      <c r="C497" s="4">
        <v>0</v>
      </c>
      <c r="D497" s="4">
        <v>1</v>
      </c>
      <c r="E497" s="4">
        <v>203</v>
      </c>
      <c r="F497" s="4">
        <f>ROUND(Source!Q485,O497)</f>
        <v>10945.06</v>
      </c>
      <c r="G497" s="4" t="s">
        <v>75</v>
      </c>
      <c r="H497" s="4" t="s">
        <v>76</v>
      </c>
      <c r="I497" s="4"/>
      <c r="J497" s="4"/>
      <c r="K497" s="4">
        <v>203</v>
      </c>
      <c r="L497" s="4">
        <v>11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/>
    </row>
    <row r="498" spans="1:23" x14ac:dyDescent="0.2">
      <c r="A498" s="4">
        <v>50</v>
      </c>
      <c r="B498" s="4">
        <v>0</v>
      </c>
      <c r="C498" s="4">
        <v>0</v>
      </c>
      <c r="D498" s="4">
        <v>1</v>
      </c>
      <c r="E498" s="4">
        <v>231</v>
      </c>
      <c r="F498" s="4">
        <f>ROUND(Source!BB485,O498)</f>
        <v>0</v>
      </c>
      <c r="G498" s="4" t="s">
        <v>77</v>
      </c>
      <c r="H498" s="4" t="s">
        <v>78</v>
      </c>
      <c r="I498" s="4"/>
      <c r="J498" s="4"/>
      <c r="K498" s="4">
        <v>231</v>
      </c>
      <c r="L498" s="4">
        <v>12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/>
    </row>
    <row r="499" spans="1:23" x14ac:dyDescent="0.2">
      <c r="A499" s="4">
        <v>50</v>
      </c>
      <c r="B499" s="4">
        <v>0</v>
      </c>
      <c r="C499" s="4">
        <v>0</v>
      </c>
      <c r="D499" s="4">
        <v>1</v>
      </c>
      <c r="E499" s="4">
        <v>204</v>
      </c>
      <c r="F499" s="4">
        <f>ROUND(Source!R485,O499)</f>
        <v>2364.48</v>
      </c>
      <c r="G499" s="4" t="s">
        <v>79</v>
      </c>
      <c r="H499" s="4" t="s">
        <v>80</v>
      </c>
      <c r="I499" s="4"/>
      <c r="J499" s="4"/>
      <c r="K499" s="4">
        <v>204</v>
      </c>
      <c r="L499" s="4">
        <v>13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/>
    </row>
    <row r="500" spans="1:23" x14ac:dyDescent="0.2">
      <c r="A500" s="4">
        <v>50</v>
      </c>
      <c r="B500" s="4">
        <v>0</v>
      </c>
      <c r="C500" s="4">
        <v>0</v>
      </c>
      <c r="D500" s="4">
        <v>1</v>
      </c>
      <c r="E500" s="4">
        <v>205</v>
      </c>
      <c r="F500" s="4">
        <f>ROUND(Source!S485,O500)</f>
        <v>64774.61</v>
      </c>
      <c r="G500" s="4" t="s">
        <v>81</v>
      </c>
      <c r="H500" s="4" t="s">
        <v>82</v>
      </c>
      <c r="I500" s="4"/>
      <c r="J500" s="4"/>
      <c r="K500" s="4">
        <v>205</v>
      </c>
      <c r="L500" s="4">
        <v>14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/>
    </row>
    <row r="501" spans="1:23" x14ac:dyDescent="0.2">
      <c r="A501" s="4">
        <v>50</v>
      </c>
      <c r="B501" s="4">
        <v>0</v>
      </c>
      <c r="C501" s="4">
        <v>0</v>
      </c>
      <c r="D501" s="4">
        <v>1</v>
      </c>
      <c r="E501" s="4">
        <v>232</v>
      </c>
      <c r="F501" s="4">
        <f>ROUND(Source!BC485,O501)</f>
        <v>0</v>
      </c>
      <c r="G501" s="4" t="s">
        <v>83</v>
      </c>
      <c r="H501" s="4" t="s">
        <v>84</v>
      </c>
      <c r="I501" s="4"/>
      <c r="J501" s="4"/>
      <c r="K501" s="4">
        <v>232</v>
      </c>
      <c r="L501" s="4">
        <v>15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/>
    </row>
    <row r="502" spans="1:23" x14ac:dyDescent="0.2">
      <c r="A502" s="4">
        <v>50</v>
      </c>
      <c r="B502" s="4">
        <v>0</v>
      </c>
      <c r="C502" s="4">
        <v>0</v>
      </c>
      <c r="D502" s="4">
        <v>1</v>
      </c>
      <c r="E502" s="4">
        <v>214</v>
      </c>
      <c r="F502" s="4">
        <f>ROUND(Source!AS485,O502)</f>
        <v>0</v>
      </c>
      <c r="G502" s="4" t="s">
        <v>85</v>
      </c>
      <c r="H502" s="4" t="s">
        <v>86</v>
      </c>
      <c r="I502" s="4"/>
      <c r="J502" s="4"/>
      <c r="K502" s="4">
        <v>214</v>
      </c>
      <c r="L502" s="4">
        <v>16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/>
    </row>
    <row r="503" spans="1:23" x14ac:dyDescent="0.2">
      <c r="A503" s="4">
        <v>50</v>
      </c>
      <c r="B503" s="4">
        <v>0</v>
      </c>
      <c r="C503" s="4">
        <v>0</v>
      </c>
      <c r="D503" s="4">
        <v>1</v>
      </c>
      <c r="E503" s="4">
        <v>215</v>
      </c>
      <c r="F503" s="4">
        <f>ROUND(Source!AT485,O503)</f>
        <v>0</v>
      </c>
      <c r="G503" s="4" t="s">
        <v>87</v>
      </c>
      <c r="H503" s="4" t="s">
        <v>88</v>
      </c>
      <c r="I503" s="4"/>
      <c r="J503" s="4"/>
      <c r="K503" s="4">
        <v>215</v>
      </c>
      <c r="L503" s="4">
        <v>17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/>
    </row>
    <row r="504" spans="1:23" x14ac:dyDescent="0.2">
      <c r="A504" s="4">
        <v>50</v>
      </c>
      <c r="B504" s="4">
        <v>0</v>
      </c>
      <c r="C504" s="4">
        <v>0</v>
      </c>
      <c r="D504" s="4">
        <v>1</v>
      </c>
      <c r="E504" s="4">
        <v>217</v>
      </c>
      <c r="F504" s="4">
        <f>ROUND(Source!AU485,O504)</f>
        <v>139180.04</v>
      </c>
      <c r="G504" s="4" t="s">
        <v>89</v>
      </c>
      <c r="H504" s="4" t="s">
        <v>90</v>
      </c>
      <c r="I504" s="4"/>
      <c r="J504" s="4"/>
      <c r="K504" s="4">
        <v>217</v>
      </c>
      <c r="L504" s="4">
        <v>18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/>
    </row>
    <row r="505" spans="1:23" x14ac:dyDescent="0.2">
      <c r="A505" s="4">
        <v>50</v>
      </c>
      <c r="B505" s="4">
        <v>0</v>
      </c>
      <c r="C505" s="4">
        <v>0</v>
      </c>
      <c r="D505" s="4">
        <v>1</v>
      </c>
      <c r="E505" s="4">
        <v>230</v>
      </c>
      <c r="F505" s="4">
        <f>ROUND(Source!BA485,O505)</f>
        <v>0</v>
      </c>
      <c r="G505" s="4" t="s">
        <v>91</v>
      </c>
      <c r="H505" s="4" t="s">
        <v>92</v>
      </c>
      <c r="I505" s="4"/>
      <c r="J505" s="4"/>
      <c r="K505" s="4">
        <v>230</v>
      </c>
      <c r="L505" s="4">
        <v>19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/>
    </row>
    <row r="506" spans="1:23" x14ac:dyDescent="0.2">
      <c r="A506" s="4">
        <v>50</v>
      </c>
      <c r="B506" s="4">
        <v>0</v>
      </c>
      <c r="C506" s="4">
        <v>0</v>
      </c>
      <c r="D506" s="4">
        <v>1</v>
      </c>
      <c r="E506" s="4">
        <v>206</v>
      </c>
      <c r="F506" s="4">
        <f>ROUND(Source!T485,O506)</f>
        <v>0</v>
      </c>
      <c r="G506" s="4" t="s">
        <v>93</v>
      </c>
      <c r="H506" s="4" t="s">
        <v>94</v>
      </c>
      <c r="I506" s="4"/>
      <c r="J506" s="4"/>
      <c r="K506" s="4">
        <v>206</v>
      </c>
      <c r="L506" s="4">
        <v>20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/>
    </row>
    <row r="507" spans="1:23" x14ac:dyDescent="0.2">
      <c r="A507" s="4">
        <v>50</v>
      </c>
      <c r="B507" s="4">
        <v>0</v>
      </c>
      <c r="C507" s="4">
        <v>0</v>
      </c>
      <c r="D507" s="4">
        <v>1</v>
      </c>
      <c r="E507" s="4">
        <v>207</v>
      </c>
      <c r="F507" s="4">
        <f>Source!U485</f>
        <v>416.68000000000006</v>
      </c>
      <c r="G507" s="4" t="s">
        <v>95</v>
      </c>
      <c r="H507" s="4" t="s">
        <v>96</v>
      </c>
      <c r="I507" s="4"/>
      <c r="J507" s="4"/>
      <c r="K507" s="4">
        <v>207</v>
      </c>
      <c r="L507" s="4">
        <v>21</v>
      </c>
      <c r="M507" s="4">
        <v>3</v>
      </c>
      <c r="N507" s="4" t="s">
        <v>3</v>
      </c>
      <c r="O507" s="4">
        <v>-1</v>
      </c>
      <c r="P507" s="4"/>
      <c r="Q507" s="4"/>
      <c r="R507" s="4"/>
      <c r="S507" s="4"/>
      <c r="T507" s="4"/>
      <c r="U507" s="4"/>
      <c r="V507" s="4"/>
      <c r="W507" s="4"/>
    </row>
    <row r="508" spans="1:23" x14ac:dyDescent="0.2">
      <c r="A508" s="4">
        <v>50</v>
      </c>
      <c r="B508" s="4">
        <v>0</v>
      </c>
      <c r="C508" s="4">
        <v>0</v>
      </c>
      <c r="D508" s="4">
        <v>1</v>
      </c>
      <c r="E508" s="4">
        <v>208</v>
      </c>
      <c r="F508" s="4">
        <f>Source!V485</f>
        <v>0</v>
      </c>
      <c r="G508" s="4" t="s">
        <v>97</v>
      </c>
      <c r="H508" s="4" t="s">
        <v>98</v>
      </c>
      <c r="I508" s="4"/>
      <c r="J508" s="4"/>
      <c r="K508" s="4">
        <v>208</v>
      </c>
      <c r="L508" s="4">
        <v>22</v>
      </c>
      <c r="M508" s="4">
        <v>3</v>
      </c>
      <c r="N508" s="4" t="s">
        <v>3</v>
      </c>
      <c r="O508" s="4">
        <v>-1</v>
      </c>
      <c r="P508" s="4"/>
      <c r="Q508" s="4"/>
      <c r="R508" s="4"/>
      <c r="S508" s="4"/>
      <c r="T508" s="4"/>
      <c r="U508" s="4"/>
      <c r="V508" s="4"/>
      <c r="W508" s="4"/>
    </row>
    <row r="509" spans="1:23" x14ac:dyDescent="0.2">
      <c r="A509" s="4">
        <v>50</v>
      </c>
      <c r="B509" s="4">
        <v>0</v>
      </c>
      <c r="C509" s="4">
        <v>0</v>
      </c>
      <c r="D509" s="4">
        <v>1</v>
      </c>
      <c r="E509" s="4">
        <v>209</v>
      </c>
      <c r="F509" s="4">
        <f>ROUND(Source!W485,O509)</f>
        <v>0</v>
      </c>
      <c r="G509" s="4" t="s">
        <v>99</v>
      </c>
      <c r="H509" s="4" t="s">
        <v>100</v>
      </c>
      <c r="I509" s="4"/>
      <c r="J509" s="4"/>
      <c r="K509" s="4">
        <v>209</v>
      </c>
      <c r="L509" s="4">
        <v>23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/>
    </row>
    <row r="510" spans="1:23" x14ac:dyDescent="0.2">
      <c r="A510" s="4">
        <v>50</v>
      </c>
      <c r="B510" s="4">
        <v>0</v>
      </c>
      <c r="C510" s="4">
        <v>0</v>
      </c>
      <c r="D510" s="4">
        <v>1</v>
      </c>
      <c r="E510" s="4">
        <v>210</v>
      </c>
      <c r="F510" s="4">
        <f>ROUND(Source!X485,O510)</f>
        <v>45342.25</v>
      </c>
      <c r="G510" s="4" t="s">
        <v>101</v>
      </c>
      <c r="H510" s="4" t="s">
        <v>102</v>
      </c>
      <c r="I510" s="4"/>
      <c r="J510" s="4"/>
      <c r="K510" s="4">
        <v>210</v>
      </c>
      <c r="L510" s="4">
        <v>24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/>
    </row>
    <row r="511" spans="1:23" x14ac:dyDescent="0.2">
      <c r="A511" s="4">
        <v>50</v>
      </c>
      <c r="B511" s="4">
        <v>0</v>
      </c>
      <c r="C511" s="4">
        <v>0</v>
      </c>
      <c r="D511" s="4">
        <v>1</v>
      </c>
      <c r="E511" s="4">
        <v>211</v>
      </c>
      <c r="F511" s="4">
        <f>ROUND(Source!Y485,O511)</f>
        <v>6477.48</v>
      </c>
      <c r="G511" s="4" t="s">
        <v>103</v>
      </c>
      <c r="H511" s="4" t="s">
        <v>104</v>
      </c>
      <c r="I511" s="4"/>
      <c r="J511" s="4"/>
      <c r="K511" s="4">
        <v>211</v>
      </c>
      <c r="L511" s="4">
        <v>25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/>
    </row>
    <row r="512" spans="1:23" x14ac:dyDescent="0.2">
      <c r="A512" s="4">
        <v>50</v>
      </c>
      <c r="B512" s="4">
        <v>0</v>
      </c>
      <c r="C512" s="4">
        <v>0</v>
      </c>
      <c r="D512" s="4">
        <v>1</v>
      </c>
      <c r="E512" s="4">
        <v>224</v>
      </c>
      <c r="F512" s="4">
        <f>ROUND(Source!AR485,O512)</f>
        <v>139180.04</v>
      </c>
      <c r="G512" s="4" t="s">
        <v>105</v>
      </c>
      <c r="H512" s="4" t="s">
        <v>106</v>
      </c>
      <c r="I512" s="4"/>
      <c r="J512" s="4"/>
      <c r="K512" s="4">
        <v>224</v>
      </c>
      <c r="L512" s="4">
        <v>26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/>
    </row>
    <row r="514" spans="1:206" x14ac:dyDescent="0.2">
      <c r="A514" s="2">
        <v>51</v>
      </c>
      <c r="B514" s="2">
        <f>B12</f>
        <v>546</v>
      </c>
      <c r="C514" s="2">
        <f>A12</f>
        <v>1</v>
      </c>
      <c r="D514" s="2">
        <f>ROW(A12)</f>
        <v>12</v>
      </c>
      <c r="E514" s="2"/>
      <c r="F514" s="2" t="str">
        <f>IF(F12&lt;&gt;"",F12,"")</f>
        <v>Новый объект</v>
      </c>
      <c r="G514" s="2" t="str">
        <f>IF(G12&lt;&gt;"",G12,"")</f>
        <v>Содержание территории ССП в период консервации</v>
      </c>
      <c r="H514" s="2">
        <v>0</v>
      </c>
      <c r="I514" s="2"/>
      <c r="J514" s="2"/>
      <c r="K514" s="2"/>
      <c r="L514" s="2"/>
      <c r="M514" s="2"/>
      <c r="N514" s="2"/>
      <c r="O514" s="2">
        <f t="shared" ref="O514:T514" si="206">ROUND(O485,2)</f>
        <v>84806.64</v>
      </c>
      <c r="P514" s="2">
        <f t="shared" si="206"/>
        <v>9086.9699999999993</v>
      </c>
      <c r="Q514" s="2">
        <f t="shared" si="206"/>
        <v>10945.06</v>
      </c>
      <c r="R514" s="2">
        <f t="shared" si="206"/>
        <v>2364.48</v>
      </c>
      <c r="S514" s="2">
        <f t="shared" si="206"/>
        <v>64774.61</v>
      </c>
      <c r="T514" s="2">
        <f t="shared" si="206"/>
        <v>0</v>
      </c>
      <c r="U514" s="2">
        <f>U485</f>
        <v>416.68000000000006</v>
      </c>
      <c r="V514" s="2">
        <f>V485</f>
        <v>0</v>
      </c>
      <c r="W514" s="2">
        <f>ROUND(W485,2)</f>
        <v>0</v>
      </c>
      <c r="X514" s="2">
        <f>ROUND(X485,2)</f>
        <v>45342.25</v>
      </c>
      <c r="Y514" s="2">
        <f>ROUND(Y485,2)</f>
        <v>6477.48</v>
      </c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>
        <f t="shared" ref="AO514:BC514" si="207">ROUND(AO485,2)</f>
        <v>0</v>
      </c>
      <c r="AP514" s="2">
        <f t="shared" si="207"/>
        <v>0</v>
      </c>
      <c r="AQ514" s="2">
        <f t="shared" si="207"/>
        <v>0</v>
      </c>
      <c r="AR514" s="2">
        <f t="shared" si="207"/>
        <v>139180.04</v>
      </c>
      <c r="AS514" s="2">
        <f t="shared" si="207"/>
        <v>0</v>
      </c>
      <c r="AT514" s="2">
        <f t="shared" si="207"/>
        <v>0</v>
      </c>
      <c r="AU514" s="2">
        <f t="shared" si="207"/>
        <v>139180.04</v>
      </c>
      <c r="AV514" s="2">
        <f t="shared" si="207"/>
        <v>9086.9699999999993</v>
      </c>
      <c r="AW514" s="2">
        <f t="shared" si="207"/>
        <v>9086.9699999999993</v>
      </c>
      <c r="AX514" s="2">
        <f t="shared" si="207"/>
        <v>0</v>
      </c>
      <c r="AY514" s="2">
        <f t="shared" si="207"/>
        <v>9086.9699999999993</v>
      </c>
      <c r="AZ514" s="2">
        <f t="shared" si="207"/>
        <v>0</v>
      </c>
      <c r="BA514" s="2">
        <f t="shared" si="207"/>
        <v>0</v>
      </c>
      <c r="BB514" s="2">
        <f t="shared" si="207"/>
        <v>0</v>
      </c>
      <c r="BC514" s="2">
        <f t="shared" si="207"/>
        <v>0</v>
      </c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  <c r="CZ514" s="2"/>
      <c r="DA514" s="2"/>
      <c r="DB514" s="2"/>
      <c r="DC514" s="2"/>
      <c r="DD514" s="2"/>
      <c r="DE514" s="2"/>
      <c r="DF514" s="2"/>
      <c r="DG514" s="3"/>
      <c r="DH514" s="3"/>
      <c r="DI514" s="3"/>
      <c r="DJ514" s="3"/>
      <c r="DK514" s="3"/>
      <c r="DL514" s="3"/>
      <c r="DM514" s="3"/>
      <c r="DN514" s="3"/>
      <c r="DO514" s="3"/>
      <c r="DP514" s="3"/>
      <c r="DQ514" s="3"/>
      <c r="DR514" s="3"/>
      <c r="DS514" s="3"/>
      <c r="DT514" s="3"/>
      <c r="DU514" s="3"/>
      <c r="DV514" s="3"/>
      <c r="DW514" s="3"/>
      <c r="DX514" s="3"/>
      <c r="DY514" s="3"/>
      <c r="DZ514" s="3"/>
      <c r="EA514" s="3"/>
      <c r="EB514" s="3"/>
      <c r="EC514" s="3"/>
      <c r="ED514" s="3"/>
      <c r="EE514" s="3"/>
      <c r="EF514" s="3"/>
      <c r="EG514" s="3"/>
      <c r="EH514" s="3"/>
      <c r="EI514" s="3"/>
      <c r="EJ514" s="3"/>
      <c r="EK514" s="3"/>
      <c r="EL514" s="3"/>
      <c r="EM514" s="3"/>
      <c r="EN514" s="3"/>
      <c r="EO514" s="3"/>
      <c r="EP514" s="3"/>
      <c r="EQ514" s="3"/>
      <c r="ER514" s="3"/>
      <c r="ES514" s="3"/>
      <c r="ET514" s="3"/>
      <c r="EU514" s="3"/>
      <c r="EV514" s="3"/>
      <c r="EW514" s="3"/>
      <c r="EX514" s="3"/>
      <c r="EY514" s="3"/>
      <c r="EZ514" s="3"/>
      <c r="FA514" s="3"/>
      <c r="FB514" s="3"/>
      <c r="FC514" s="3"/>
      <c r="FD514" s="3"/>
      <c r="FE514" s="3"/>
      <c r="FF514" s="3"/>
      <c r="FG514" s="3"/>
      <c r="FH514" s="3"/>
      <c r="FI514" s="3"/>
      <c r="FJ514" s="3"/>
      <c r="FK514" s="3"/>
      <c r="FL514" s="3"/>
      <c r="FM514" s="3"/>
      <c r="FN514" s="3"/>
      <c r="FO514" s="3"/>
      <c r="FP514" s="3"/>
      <c r="FQ514" s="3"/>
      <c r="FR514" s="3"/>
      <c r="FS514" s="3"/>
      <c r="FT514" s="3"/>
      <c r="FU514" s="3"/>
      <c r="FV514" s="3"/>
      <c r="FW514" s="3"/>
      <c r="FX514" s="3"/>
      <c r="FY514" s="3"/>
      <c r="FZ514" s="3"/>
      <c r="GA514" s="3"/>
      <c r="GB514" s="3"/>
      <c r="GC514" s="3"/>
      <c r="GD514" s="3"/>
      <c r="GE514" s="3"/>
      <c r="GF514" s="3"/>
      <c r="GG514" s="3"/>
      <c r="GH514" s="3"/>
      <c r="GI514" s="3"/>
      <c r="GJ514" s="3"/>
      <c r="GK514" s="3"/>
      <c r="GL514" s="3"/>
      <c r="GM514" s="3"/>
      <c r="GN514" s="3"/>
      <c r="GO514" s="3"/>
      <c r="GP514" s="3"/>
      <c r="GQ514" s="3"/>
      <c r="GR514" s="3"/>
      <c r="GS514" s="3"/>
      <c r="GT514" s="3"/>
      <c r="GU514" s="3"/>
      <c r="GV514" s="3"/>
      <c r="GW514" s="3"/>
      <c r="GX514" s="3">
        <v>0</v>
      </c>
    </row>
    <row r="516" spans="1:206" x14ac:dyDescent="0.2">
      <c r="A516" s="4">
        <v>50</v>
      </c>
      <c r="B516" s="4">
        <v>0</v>
      </c>
      <c r="C516" s="4">
        <v>0</v>
      </c>
      <c r="D516" s="4">
        <v>1</v>
      </c>
      <c r="E516" s="4">
        <v>201</v>
      </c>
      <c r="F516" s="4">
        <f>ROUND(Source!O514,O516)</f>
        <v>84806.64</v>
      </c>
      <c r="G516" s="4" t="s">
        <v>55</v>
      </c>
      <c r="H516" s="4" t="s">
        <v>56</v>
      </c>
      <c r="I516" s="4"/>
      <c r="J516" s="4"/>
      <c r="K516" s="4">
        <v>201</v>
      </c>
      <c r="L516" s="4">
        <v>1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/>
    </row>
    <row r="517" spans="1:206" x14ac:dyDescent="0.2">
      <c r="A517" s="4">
        <v>50</v>
      </c>
      <c r="B517" s="4">
        <v>0</v>
      </c>
      <c r="C517" s="4">
        <v>0</v>
      </c>
      <c r="D517" s="4">
        <v>1</v>
      </c>
      <c r="E517" s="4">
        <v>202</v>
      </c>
      <c r="F517" s="4">
        <f>ROUND(Source!P514,O517)</f>
        <v>9086.9699999999993</v>
      </c>
      <c r="G517" s="4" t="s">
        <v>57</v>
      </c>
      <c r="H517" s="4" t="s">
        <v>58</v>
      </c>
      <c r="I517" s="4"/>
      <c r="J517" s="4"/>
      <c r="K517" s="4">
        <v>202</v>
      </c>
      <c r="L517" s="4">
        <v>2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/>
    </row>
    <row r="518" spans="1:206" x14ac:dyDescent="0.2">
      <c r="A518" s="4">
        <v>50</v>
      </c>
      <c r="B518" s="4">
        <v>0</v>
      </c>
      <c r="C518" s="4">
        <v>0</v>
      </c>
      <c r="D518" s="4">
        <v>1</v>
      </c>
      <c r="E518" s="4">
        <v>222</v>
      </c>
      <c r="F518" s="4">
        <f>ROUND(Source!AO514,O518)</f>
        <v>0</v>
      </c>
      <c r="G518" s="4" t="s">
        <v>59</v>
      </c>
      <c r="H518" s="4" t="s">
        <v>60</v>
      </c>
      <c r="I518" s="4"/>
      <c r="J518" s="4"/>
      <c r="K518" s="4">
        <v>222</v>
      </c>
      <c r="L518" s="4">
        <v>3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/>
    </row>
    <row r="519" spans="1:206" x14ac:dyDescent="0.2">
      <c r="A519" s="4">
        <v>50</v>
      </c>
      <c r="B519" s="4">
        <v>0</v>
      </c>
      <c r="C519" s="4">
        <v>0</v>
      </c>
      <c r="D519" s="4">
        <v>1</v>
      </c>
      <c r="E519" s="4">
        <v>225</v>
      </c>
      <c r="F519" s="4">
        <f>ROUND(Source!AV514,O519)</f>
        <v>9086.9699999999993</v>
      </c>
      <c r="G519" s="4" t="s">
        <v>61</v>
      </c>
      <c r="H519" s="4" t="s">
        <v>62</v>
      </c>
      <c r="I519" s="4"/>
      <c r="J519" s="4"/>
      <c r="K519" s="4">
        <v>225</v>
      </c>
      <c r="L519" s="4">
        <v>4</v>
      </c>
      <c r="M519" s="4">
        <v>3</v>
      </c>
      <c r="N519" s="4" t="s">
        <v>3</v>
      </c>
      <c r="O519" s="4">
        <v>2</v>
      </c>
      <c r="P519" s="4"/>
      <c r="Q519" s="4"/>
      <c r="R519" s="4"/>
      <c r="S519" s="4"/>
      <c r="T519" s="4"/>
      <c r="U519" s="4"/>
      <c r="V519" s="4"/>
      <c r="W519" s="4"/>
    </row>
    <row r="520" spans="1:206" x14ac:dyDescent="0.2">
      <c r="A520" s="4">
        <v>50</v>
      </c>
      <c r="B520" s="4">
        <v>0</v>
      </c>
      <c r="C520" s="4">
        <v>0</v>
      </c>
      <c r="D520" s="4">
        <v>1</v>
      </c>
      <c r="E520" s="4">
        <v>226</v>
      </c>
      <c r="F520" s="4">
        <f>ROUND(Source!AW514,O520)</f>
        <v>9086.9699999999993</v>
      </c>
      <c r="G520" s="4" t="s">
        <v>63</v>
      </c>
      <c r="H520" s="4" t="s">
        <v>64</v>
      </c>
      <c r="I520" s="4"/>
      <c r="J520" s="4"/>
      <c r="K520" s="4">
        <v>226</v>
      </c>
      <c r="L520" s="4">
        <v>5</v>
      </c>
      <c r="M520" s="4">
        <v>3</v>
      </c>
      <c r="N520" s="4" t="s">
        <v>3</v>
      </c>
      <c r="O520" s="4">
        <v>2</v>
      </c>
      <c r="P520" s="4"/>
      <c r="Q520" s="4"/>
      <c r="R520" s="4"/>
      <c r="S520" s="4"/>
      <c r="T520" s="4"/>
      <c r="U520" s="4"/>
      <c r="V520" s="4"/>
      <c r="W520" s="4"/>
    </row>
    <row r="521" spans="1:206" x14ac:dyDescent="0.2">
      <c r="A521" s="4">
        <v>50</v>
      </c>
      <c r="B521" s="4">
        <v>0</v>
      </c>
      <c r="C521" s="4">
        <v>0</v>
      </c>
      <c r="D521" s="4">
        <v>1</v>
      </c>
      <c r="E521" s="4">
        <v>227</v>
      </c>
      <c r="F521" s="4">
        <f>ROUND(Source!AX514,O521)</f>
        <v>0</v>
      </c>
      <c r="G521" s="4" t="s">
        <v>65</v>
      </c>
      <c r="H521" s="4" t="s">
        <v>66</v>
      </c>
      <c r="I521" s="4"/>
      <c r="J521" s="4"/>
      <c r="K521" s="4">
        <v>227</v>
      </c>
      <c r="L521" s="4">
        <v>6</v>
      </c>
      <c r="M521" s="4">
        <v>3</v>
      </c>
      <c r="N521" s="4" t="s">
        <v>3</v>
      </c>
      <c r="O521" s="4">
        <v>2</v>
      </c>
      <c r="P521" s="4"/>
      <c r="Q521" s="4"/>
      <c r="R521" s="4"/>
      <c r="S521" s="4"/>
      <c r="T521" s="4"/>
      <c r="U521" s="4"/>
      <c r="V521" s="4"/>
      <c r="W521" s="4"/>
    </row>
    <row r="522" spans="1:206" x14ac:dyDescent="0.2">
      <c r="A522" s="4">
        <v>50</v>
      </c>
      <c r="B522" s="4">
        <v>0</v>
      </c>
      <c r="C522" s="4">
        <v>0</v>
      </c>
      <c r="D522" s="4">
        <v>1</v>
      </c>
      <c r="E522" s="4">
        <v>228</v>
      </c>
      <c r="F522" s="4">
        <f>ROUND(Source!AY514,O522)</f>
        <v>9086.9699999999993</v>
      </c>
      <c r="G522" s="4" t="s">
        <v>67</v>
      </c>
      <c r="H522" s="4" t="s">
        <v>68</v>
      </c>
      <c r="I522" s="4"/>
      <c r="J522" s="4"/>
      <c r="K522" s="4">
        <v>228</v>
      </c>
      <c r="L522" s="4">
        <v>7</v>
      </c>
      <c r="M522" s="4">
        <v>3</v>
      </c>
      <c r="N522" s="4" t="s">
        <v>3</v>
      </c>
      <c r="O522" s="4">
        <v>2</v>
      </c>
      <c r="P522" s="4"/>
      <c r="Q522" s="4"/>
      <c r="R522" s="4"/>
      <c r="S522" s="4"/>
      <c r="T522" s="4"/>
      <c r="U522" s="4"/>
      <c r="V522" s="4"/>
      <c r="W522" s="4"/>
    </row>
    <row r="523" spans="1:206" x14ac:dyDescent="0.2">
      <c r="A523" s="4">
        <v>50</v>
      </c>
      <c r="B523" s="4">
        <v>0</v>
      </c>
      <c r="C523" s="4">
        <v>0</v>
      </c>
      <c r="D523" s="4">
        <v>1</v>
      </c>
      <c r="E523" s="4">
        <v>216</v>
      </c>
      <c r="F523" s="4">
        <f>ROUND(Source!AP514,O523)</f>
        <v>0</v>
      </c>
      <c r="G523" s="4" t="s">
        <v>69</v>
      </c>
      <c r="H523" s="4" t="s">
        <v>70</v>
      </c>
      <c r="I523" s="4"/>
      <c r="J523" s="4"/>
      <c r="K523" s="4">
        <v>216</v>
      </c>
      <c r="L523" s="4">
        <v>8</v>
      </c>
      <c r="M523" s="4">
        <v>3</v>
      </c>
      <c r="N523" s="4" t="s">
        <v>3</v>
      </c>
      <c r="O523" s="4">
        <v>2</v>
      </c>
      <c r="P523" s="4"/>
      <c r="Q523" s="4"/>
      <c r="R523" s="4"/>
      <c r="S523" s="4"/>
      <c r="T523" s="4"/>
      <c r="U523" s="4"/>
      <c r="V523" s="4"/>
      <c r="W523" s="4"/>
    </row>
    <row r="524" spans="1:206" x14ac:dyDescent="0.2">
      <c r="A524" s="4">
        <v>50</v>
      </c>
      <c r="B524" s="4">
        <v>0</v>
      </c>
      <c r="C524" s="4">
        <v>0</v>
      </c>
      <c r="D524" s="4">
        <v>1</v>
      </c>
      <c r="E524" s="4">
        <v>223</v>
      </c>
      <c r="F524" s="4">
        <f>ROUND(Source!AQ514,O524)</f>
        <v>0</v>
      </c>
      <c r="G524" s="4" t="s">
        <v>71</v>
      </c>
      <c r="H524" s="4" t="s">
        <v>72</v>
      </c>
      <c r="I524" s="4"/>
      <c r="J524" s="4"/>
      <c r="K524" s="4">
        <v>223</v>
      </c>
      <c r="L524" s="4">
        <v>9</v>
      </c>
      <c r="M524" s="4">
        <v>3</v>
      </c>
      <c r="N524" s="4" t="s">
        <v>3</v>
      </c>
      <c r="O524" s="4">
        <v>2</v>
      </c>
      <c r="P524" s="4"/>
      <c r="Q524" s="4"/>
      <c r="R524" s="4"/>
      <c r="S524" s="4"/>
      <c r="T524" s="4"/>
      <c r="U524" s="4"/>
      <c r="V524" s="4"/>
      <c r="W524" s="4"/>
    </row>
    <row r="525" spans="1:206" x14ac:dyDescent="0.2">
      <c r="A525" s="4">
        <v>50</v>
      </c>
      <c r="B525" s="4">
        <v>0</v>
      </c>
      <c r="C525" s="4">
        <v>0</v>
      </c>
      <c r="D525" s="4">
        <v>1</v>
      </c>
      <c r="E525" s="4">
        <v>229</v>
      </c>
      <c r="F525" s="4">
        <f>ROUND(Source!AZ514,O525)</f>
        <v>0</v>
      </c>
      <c r="G525" s="4" t="s">
        <v>73</v>
      </c>
      <c r="H525" s="4" t="s">
        <v>74</v>
      </c>
      <c r="I525" s="4"/>
      <c r="J525" s="4"/>
      <c r="K525" s="4">
        <v>229</v>
      </c>
      <c r="L525" s="4">
        <v>10</v>
      </c>
      <c r="M525" s="4">
        <v>3</v>
      </c>
      <c r="N525" s="4" t="s">
        <v>3</v>
      </c>
      <c r="O525" s="4">
        <v>2</v>
      </c>
      <c r="P525" s="4"/>
      <c r="Q525" s="4"/>
      <c r="R525" s="4"/>
      <c r="S525" s="4"/>
      <c r="T525" s="4"/>
      <c r="U525" s="4"/>
      <c r="V525" s="4"/>
      <c r="W525" s="4"/>
    </row>
    <row r="526" spans="1:206" x14ac:dyDescent="0.2">
      <c r="A526" s="4">
        <v>50</v>
      </c>
      <c r="B526" s="4">
        <v>0</v>
      </c>
      <c r="C526" s="4">
        <v>0</v>
      </c>
      <c r="D526" s="4">
        <v>1</v>
      </c>
      <c r="E526" s="4">
        <v>203</v>
      </c>
      <c r="F526" s="4">
        <f>ROUND(Source!Q514,O526)</f>
        <v>10945.06</v>
      </c>
      <c r="G526" s="4" t="s">
        <v>75</v>
      </c>
      <c r="H526" s="4" t="s">
        <v>76</v>
      </c>
      <c r="I526" s="4"/>
      <c r="J526" s="4"/>
      <c r="K526" s="4">
        <v>203</v>
      </c>
      <c r="L526" s="4">
        <v>11</v>
      </c>
      <c r="M526" s="4">
        <v>3</v>
      </c>
      <c r="N526" s="4" t="s">
        <v>3</v>
      </c>
      <c r="O526" s="4">
        <v>2</v>
      </c>
      <c r="P526" s="4"/>
      <c r="Q526" s="4"/>
      <c r="R526" s="4"/>
      <c r="S526" s="4"/>
      <c r="T526" s="4"/>
      <c r="U526" s="4"/>
      <c r="V526" s="4"/>
      <c r="W526" s="4"/>
    </row>
    <row r="527" spans="1:206" x14ac:dyDescent="0.2">
      <c r="A527" s="4">
        <v>50</v>
      </c>
      <c r="B527" s="4">
        <v>0</v>
      </c>
      <c r="C527" s="4">
        <v>0</v>
      </c>
      <c r="D527" s="4">
        <v>1</v>
      </c>
      <c r="E527" s="4">
        <v>231</v>
      </c>
      <c r="F527" s="4">
        <f>ROUND(Source!BB514,O527)</f>
        <v>0</v>
      </c>
      <c r="G527" s="4" t="s">
        <v>77</v>
      </c>
      <c r="H527" s="4" t="s">
        <v>78</v>
      </c>
      <c r="I527" s="4"/>
      <c r="J527" s="4"/>
      <c r="K527" s="4">
        <v>231</v>
      </c>
      <c r="L527" s="4">
        <v>12</v>
      </c>
      <c r="M527" s="4">
        <v>3</v>
      </c>
      <c r="N527" s="4" t="s">
        <v>3</v>
      </c>
      <c r="O527" s="4">
        <v>2</v>
      </c>
      <c r="P527" s="4"/>
      <c r="Q527" s="4"/>
      <c r="R527" s="4"/>
      <c r="S527" s="4"/>
      <c r="T527" s="4"/>
      <c r="U527" s="4"/>
      <c r="V527" s="4"/>
      <c r="W527" s="4"/>
    </row>
    <row r="528" spans="1:206" x14ac:dyDescent="0.2">
      <c r="A528" s="4">
        <v>50</v>
      </c>
      <c r="B528" s="4">
        <v>0</v>
      </c>
      <c r="C528" s="4">
        <v>0</v>
      </c>
      <c r="D528" s="4">
        <v>1</v>
      </c>
      <c r="E528" s="4">
        <v>204</v>
      </c>
      <c r="F528" s="4">
        <f>ROUND(Source!R514,O528)</f>
        <v>2364.48</v>
      </c>
      <c r="G528" s="4" t="s">
        <v>79</v>
      </c>
      <c r="H528" s="4" t="s">
        <v>80</v>
      </c>
      <c r="I528" s="4"/>
      <c r="J528" s="4"/>
      <c r="K528" s="4">
        <v>204</v>
      </c>
      <c r="L528" s="4">
        <v>13</v>
      </c>
      <c r="M528" s="4">
        <v>3</v>
      </c>
      <c r="N528" s="4" t="s">
        <v>3</v>
      </c>
      <c r="O528" s="4">
        <v>2</v>
      </c>
      <c r="P528" s="4"/>
      <c r="Q528" s="4"/>
      <c r="R528" s="4"/>
      <c r="S528" s="4"/>
      <c r="T528" s="4"/>
      <c r="U528" s="4"/>
      <c r="V528" s="4"/>
      <c r="W528" s="4"/>
    </row>
    <row r="529" spans="1:23" x14ac:dyDescent="0.2">
      <c r="A529" s="4">
        <v>50</v>
      </c>
      <c r="B529" s="4">
        <v>0</v>
      </c>
      <c r="C529" s="4">
        <v>0</v>
      </c>
      <c r="D529" s="4">
        <v>1</v>
      </c>
      <c r="E529" s="4">
        <v>205</v>
      </c>
      <c r="F529" s="4">
        <f>ROUND(Source!S514,O529)</f>
        <v>64774.61</v>
      </c>
      <c r="G529" s="4" t="s">
        <v>81</v>
      </c>
      <c r="H529" s="4" t="s">
        <v>82</v>
      </c>
      <c r="I529" s="4"/>
      <c r="J529" s="4"/>
      <c r="K529" s="4">
        <v>205</v>
      </c>
      <c r="L529" s="4">
        <v>14</v>
      </c>
      <c r="M529" s="4">
        <v>3</v>
      </c>
      <c r="N529" s="4" t="s">
        <v>3</v>
      </c>
      <c r="O529" s="4">
        <v>2</v>
      </c>
      <c r="P529" s="4"/>
      <c r="Q529" s="4"/>
      <c r="R529" s="4"/>
      <c r="S529" s="4"/>
      <c r="T529" s="4"/>
      <c r="U529" s="4"/>
      <c r="V529" s="4"/>
      <c r="W529" s="4"/>
    </row>
    <row r="530" spans="1:23" x14ac:dyDescent="0.2">
      <c r="A530" s="4">
        <v>50</v>
      </c>
      <c r="B530" s="4">
        <v>0</v>
      </c>
      <c r="C530" s="4">
        <v>0</v>
      </c>
      <c r="D530" s="4">
        <v>1</v>
      </c>
      <c r="E530" s="4">
        <v>232</v>
      </c>
      <c r="F530" s="4">
        <f>ROUND(Source!BC514,O530)</f>
        <v>0</v>
      </c>
      <c r="G530" s="4" t="s">
        <v>83</v>
      </c>
      <c r="H530" s="4" t="s">
        <v>84</v>
      </c>
      <c r="I530" s="4"/>
      <c r="J530" s="4"/>
      <c r="K530" s="4">
        <v>232</v>
      </c>
      <c r="L530" s="4">
        <v>15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/>
    </row>
    <row r="531" spans="1:23" x14ac:dyDescent="0.2">
      <c r="A531" s="4">
        <v>50</v>
      </c>
      <c r="B531" s="4">
        <v>0</v>
      </c>
      <c r="C531" s="4">
        <v>0</v>
      </c>
      <c r="D531" s="4">
        <v>1</v>
      </c>
      <c r="E531" s="4">
        <v>214</v>
      </c>
      <c r="F531" s="4">
        <f>ROUND(Source!AS514,O531)</f>
        <v>0</v>
      </c>
      <c r="G531" s="4" t="s">
        <v>85</v>
      </c>
      <c r="H531" s="4" t="s">
        <v>86</v>
      </c>
      <c r="I531" s="4"/>
      <c r="J531" s="4"/>
      <c r="K531" s="4">
        <v>214</v>
      </c>
      <c r="L531" s="4">
        <v>16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/>
    </row>
    <row r="532" spans="1:23" x14ac:dyDescent="0.2">
      <c r="A532" s="4">
        <v>50</v>
      </c>
      <c r="B532" s="4">
        <v>0</v>
      </c>
      <c r="C532" s="4">
        <v>0</v>
      </c>
      <c r="D532" s="4">
        <v>1</v>
      </c>
      <c r="E532" s="4">
        <v>215</v>
      </c>
      <c r="F532" s="4">
        <f>ROUND(Source!AT514,O532)</f>
        <v>0</v>
      </c>
      <c r="G532" s="4" t="s">
        <v>87</v>
      </c>
      <c r="H532" s="4" t="s">
        <v>88</v>
      </c>
      <c r="I532" s="4"/>
      <c r="J532" s="4"/>
      <c r="K532" s="4">
        <v>215</v>
      </c>
      <c r="L532" s="4">
        <v>17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/>
    </row>
    <row r="533" spans="1:23" x14ac:dyDescent="0.2">
      <c r="A533" s="4">
        <v>50</v>
      </c>
      <c r="B533" s="4">
        <v>0</v>
      </c>
      <c r="C533" s="4">
        <v>0</v>
      </c>
      <c r="D533" s="4">
        <v>1</v>
      </c>
      <c r="E533" s="4">
        <v>217</v>
      </c>
      <c r="F533" s="4">
        <f>ROUND(Source!AU514,O533)</f>
        <v>139180.04</v>
      </c>
      <c r="G533" s="4" t="s">
        <v>89</v>
      </c>
      <c r="H533" s="4" t="s">
        <v>90</v>
      </c>
      <c r="I533" s="4"/>
      <c r="J533" s="4"/>
      <c r="K533" s="4">
        <v>217</v>
      </c>
      <c r="L533" s="4">
        <v>18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/>
    </row>
    <row r="534" spans="1:23" x14ac:dyDescent="0.2">
      <c r="A534" s="4">
        <v>50</v>
      </c>
      <c r="B534" s="4">
        <v>0</v>
      </c>
      <c r="C534" s="4">
        <v>0</v>
      </c>
      <c r="D534" s="4">
        <v>1</v>
      </c>
      <c r="E534" s="4">
        <v>230</v>
      </c>
      <c r="F534" s="4">
        <f>ROUND(Source!BA514,O534)</f>
        <v>0</v>
      </c>
      <c r="G534" s="4" t="s">
        <v>91</v>
      </c>
      <c r="H534" s="4" t="s">
        <v>92</v>
      </c>
      <c r="I534" s="4"/>
      <c r="J534" s="4"/>
      <c r="K534" s="4">
        <v>230</v>
      </c>
      <c r="L534" s="4">
        <v>19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/>
    </row>
    <row r="535" spans="1:23" x14ac:dyDescent="0.2">
      <c r="A535" s="4">
        <v>50</v>
      </c>
      <c r="B535" s="4">
        <v>0</v>
      </c>
      <c r="C535" s="4">
        <v>0</v>
      </c>
      <c r="D535" s="4">
        <v>1</v>
      </c>
      <c r="E535" s="4">
        <v>206</v>
      </c>
      <c r="F535" s="4">
        <f>ROUND(Source!T514,O535)</f>
        <v>0</v>
      </c>
      <c r="G535" s="4" t="s">
        <v>93</v>
      </c>
      <c r="H535" s="4" t="s">
        <v>94</v>
      </c>
      <c r="I535" s="4"/>
      <c r="J535" s="4"/>
      <c r="K535" s="4">
        <v>206</v>
      </c>
      <c r="L535" s="4">
        <v>20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/>
    </row>
    <row r="536" spans="1:23" x14ac:dyDescent="0.2">
      <c r="A536" s="4">
        <v>50</v>
      </c>
      <c r="B536" s="4">
        <v>0</v>
      </c>
      <c r="C536" s="4">
        <v>0</v>
      </c>
      <c r="D536" s="4">
        <v>1</v>
      </c>
      <c r="E536" s="4">
        <v>207</v>
      </c>
      <c r="F536" s="4">
        <f>Source!U514</f>
        <v>416.68000000000006</v>
      </c>
      <c r="G536" s="4" t="s">
        <v>95</v>
      </c>
      <c r="H536" s="4" t="s">
        <v>96</v>
      </c>
      <c r="I536" s="4"/>
      <c r="J536" s="4"/>
      <c r="K536" s="4">
        <v>207</v>
      </c>
      <c r="L536" s="4">
        <v>21</v>
      </c>
      <c r="M536" s="4">
        <v>3</v>
      </c>
      <c r="N536" s="4" t="s">
        <v>3</v>
      </c>
      <c r="O536" s="4">
        <v>-1</v>
      </c>
      <c r="P536" s="4"/>
      <c r="Q536" s="4"/>
      <c r="R536" s="4"/>
      <c r="S536" s="4"/>
      <c r="T536" s="4"/>
      <c r="U536" s="4"/>
      <c r="V536" s="4"/>
      <c r="W536" s="4"/>
    </row>
    <row r="537" spans="1:23" x14ac:dyDescent="0.2">
      <c r="A537" s="4">
        <v>50</v>
      </c>
      <c r="B537" s="4">
        <v>0</v>
      </c>
      <c r="C537" s="4">
        <v>0</v>
      </c>
      <c r="D537" s="4">
        <v>1</v>
      </c>
      <c r="E537" s="4">
        <v>208</v>
      </c>
      <c r="F537" s="4">
        <f>Source!V514</f>
        <v>0</v>
      </c>
      <c r="G537" s="4" t="s">
        <v>97</v>
      </c>
      <c r="H537" s="4" t="s">
        <v>98</v>
      </c>
      <c r="I537" s="4"/>
      <c r="J537" s="4"/>
      <c r="K537" s="4">
        <v>208</v>
      </c>
      <c r="L537" s="4">
        <v>22</v>
      </c>
      <c r="M537" s="4">
        <v>3</v>
      </c>
      <c r="N537" s="4" t="s">
        <v>3</v>
      </c>
      <c r="O537" s="4">
        <v>-1</v>
      </c>
      <c r="P537" s="4"/>
      <c r="Q537" s="4"/>
      <c r="R537" s="4"/>
      <c r="S537" s="4"/>
      <c r="T537" s="4"/>
      <c r="U537" s="4"/>
      <c r="V537" s="4"/>
      <c r="W537" s="4"/>
    </row>
    <row r="538" spans="1:23" x14ac:dyDescent="0.2">
      <c r="A538" s="4">
        <v>50</v>
      </c>
      <c r="B538" s="4">
        <v>0</v>
      </c>
      <c r="C538" s="4">
        <v>0</v>
      </c>
      <c r="D538" s="4">
        <v>1</v>
      </c>
      <c r="E538" s="4">
        <v>209</v>
      </c>
      <c r="F538" s="4">
        <f>ROUND(Source!W514,O538)</f>
        <v>0</v>
      </c>
      <c r="G538" s="4" t="s">
        <v>99</v>
      </c>
      <c r="H538" s="4" t="s">
        <v>100</v>
      </c>
      <c r="I538" s="4"/>
      <c r="J538" s="4"/>
      <c r="K538" s="4">
        <v>209</v>
      </c>
      <c r="L538" s="4">
        <v>23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/>
    </row>
    <row r="539" spans="1:23" x14ac:dyDescent="0.2">
      <c r="A539" s="4">
        <v>50</v>
      </c>
      <c r="B539" s="4">
        <v>0</v>
      </c>
      <c r="C539" s="4">
        <v>0</v>
      </c>
      <c r="D539" s="4">
        <v>1</v>
      </c>
      <c r="E539" s="4">
        <v>210</v>
      </c>
      <c r="F539" s="4">
        <f>ROUND(Source!X514,O539)</f>
        <v>45342.25</v>
      </c>
      <c r="G539" s="4" t="s">
        <v>101</v>
      </c>
      <c r="H539" s="4" t="s">
        <v>102</v>
      </c>
      <c r="I539" s="4"/>
      <c r="J539" s="4"/>
      <c r="K539" s="4">
        <v>210</v>
      </c>
      <c r="L539" s="4">
        <v>24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/>
    </row>
    <row r="540" spans="1:23" x14ac:dyDescent="0.2">
      <c r="A540" s="4">
        <v>50</v>
      </c>
      <c r="B540" s="4">
        <v>0</v>
      </c>
      <c r="C540" s="4">
        <v>0</v>
      </c>
      <c r="D540" s="4">
        <v>1</v>
      </c>
      <c r="E540" s="4">
        <v>211</v>
      </c>
      <c r="F540" s="4">
        <f>ROUND(Source!Y514,O540)</f>
        <v>6477.48</v>
      </c>
      <c r="G540" s="4" t="s">
        <v>103</v>
      </c>
      <c r="H540" s="4" t="s">
        <v>104</v>
      </c>
      <c r="I540" s="4"/>
      <c r="J540" s="4"/>
      <c r="K540" s="4">
        <v>211</v>
      </c>
      <c r="L540" s="4">
        <v>25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/>
    </row>
    <row r="541" spans="1:23" x14ac:dyDescent="0.2">
      <c r="A541" s="4">
        <v>50</v>
      </c>
      <c r="B541" s="4">
        <v>0</v>
      </c>
      <c r="C541" s="4">
        <v>0</v>
      </c>
      <c r="D541" s="4">
        <v>1</v>
      </c>
      <c r="E541" s="4">
        <v>224</v>
      </c>
      <c r="F541" s="4">
        <f>ROUND(Source!AR514,O541)</f>
        <v>139180.04</v>
      </c>
      <c r="G541" s="4" t="s">
        <v>105</v>
      </c>
      <c r="H541" s="4" t="s">
        <v>106</v>
      </c>
      <c r="I541" s="4"/>
      <c r="J541" s="4"/>
      <c r="K541" s="4">
        <v>224</v>
      </c>
      <c r="L541" s="4">
        <v>26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/>
    </row>
    <row r="544" spans="1:23" x14ac:dyDescent="0.2">
      <c r="A544">
        <v>-1</v>
      </c>
    </row>
    <row r="546" spans="1:15" x14ac:dyDescent="0.2">
      <c r="A546" s="3">
        <v>75</v>
      </c>
      <c r="B546" s="3" t="s">
        <v>182</v>
      </c>
      <c r="C546" s="3">
        <v>2018</v>
      </c>
      <c r="D546" s="3">
        <v>0</v>
      </c>
      <c r="E546" s="3">
        <v>1</v>
      </c>
      <c r="F546" s="3">
        <v>0</v>
      </c>
      <c r="G546" s="3">
        <v>0</v>
      </c>
      <c r="H546" s="3">
        <v>1</v>
      </c>
      <c r="I546" s="3">
        <v>0</v>
      </c>
      <c r="J546" s="3">
        <v>1</v>
      </c>
      <c r="K546" s="3">
        <v>78</v>
      </c>
      <c r="L546" s="3">
        <v>30</v>
      </c>
      <c r="M546" s="3">
        <v>0</v>
      </c>
      <c r="N546" s="3">
        <v>35064013</v>
      </c>
      <c r="O546" s="3">
        <v>1</v>
      </c>
    </row>
    <row r="550" spans="1:15" x14ac:dyDescent="0.2">
      <c r="A550">
        <v>65</v>
      </c>
      <c r="C550">
        <v>1</v>
      </c>
      <c r="D550">
        <v>0</v>
      </c>
      <c r="E55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183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50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1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35064013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11</v>
      </c>
      <c r="D16" s="5" t="s">
        <v>11</v>
      </c>
      <c r="E16" s="6">
        <f>(Source!F502)/1000</f>
        <v>0</v>
      </c>
      <c r="F16" s="6">
        <f>(Source!F503)/1000</f>
        <v>0</v>
      </c>
      <c r="G16" s="6">
        <f>(Source!F494)/1000</f>
        <v>0</v>
      </c>
      <c r="H16" s="6">
        <f>(Source!F504)/1000+(Source!F505)/1000</f>
        <v>139.18004000000002</v>
      </c>
      <c r="I16" s="6">
        <f>E16+F16+G16+H16</f>
        <v>139.18004000000002</v>
      </c>
      <c r="J16" s="6">
        <f>(Source!F500)/1000</f>
        <v>64.774609999999996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84806.64</v>
      </c>
      <c r="AU16" s="6">
        <v>9086.9699999999993</v>
      </c>
      <c r="AV16" s="6">
        <v>0</v>
      </c>
      <c r="AW16" s="6">
        <v>0</v>
      </c>
      <c r="AX16" s="6">
        <v>0</v>
      </c>
      <c r="AY16" s="6">
        <v>10945.06</v>
      </c>
      <c r="AZ16" s="6">
        <v>2364.48</v>
      </c>
      <c r="BA16" s="6">
        <v>64774.61</v>
      </c>
      <c r="BB16" s="6">
        <v>0</v>
      </c>
      <c r="BC16" s="6">
        <v>0</v>
      </c>
      <c r="BD16" s="6">
        <v>139180.04</v>
      </c>
      <c r="BE16" s="6">
        <v>0</v>
      </c>
      <c r="BF16" s="6">
        <v>416.67999999999989</v>
      </c>
      <c r="BG16" s="6">
        <v>0</v>
      </c>
      <c r="BH16" s="6">
        <v>0</v>
      </c>
      <c r="BI16" s="6">
        <v>45342.25</v>
      </c>
      <c r="BJ16" s="6">
        <v>6477.48</v>
      </c>
      <c r="BK16" s="6">
        <v>139180.04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139.18004000000002</v>
      </c>
      <c r="I18" s="7">
        <f>SUMIF(A16:A17,3,I16:I17)</f>
        <v>139.18004000000002</v>
      </c>
      <c r="J18" s="7">
        <f>SUMIF(A16:A17,3,J16:J17)</f>
        <v>64.774609999999996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84806.64</v>
      </c>
      <c r="G20" s="4" t="s">
        <v>55</v>
      </c>
      <c r="H20" s="4" t="s">
        <v>56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9086.9699999999993</v>
      </c>
      <c r="G21" s="4" t="s">
        <v>57</v>
      </c>
      <c r="H21" s="4" t="s">
        <v>58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59</v>
      </c>
      <c r="H22" s="4" t="s">
        <v>60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9086.9699999999993</v>
      </c>
      <c r="G23" s="4" t="s">
        <v>61</v>
      </c>
      <c r="H23" s="4" t="s">
        <v>62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9086.9699999999993</v>
      </c>
      <c r="G24" s="4" t="s">
        <v>63</v>
      </c>
      <c r="H24" s="4" t="s">
        <v>64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65</v>
      </c>
      <c r="H25" s="4" t="s">
        <v>66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9086.9699999999993</v>
      </c>
      <c r="G26" s="4" t="s">
        <v>67</v>
      </c>
      <c r="H26" s="4" t="s">
        <v>68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69</v>
      </c>
      <c r="H27" s="4" t="s">
        <v>70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71</v>
      </c>
      <c r="H28" s="4" t="s">
        <v>72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73</v>
      </c>
      <c r="H29" s="4" t="s">
        <v>74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10945.06</v>
      </c>
      <c r="G30" s="4" t="s">
        <v>75</v>
      </c>
      <c r="H30" s="4" t="s">
        <v>76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77</v>
      </c>
      <c r="H31" s="4" t="s">
        <v>78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2364.48</v>
      </c>
      <c r="G32" s="4" t="s">
        <v>79</v>
      </c>
      <c r="H32" s="4" t="s">
        <v>80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64774.61</v>
      </c>
      <c r="G33" s="4" t="s">
        <v>81</v>
      </c>
      <c r="H33" s="4" t="s">
        <v>82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83</v>
      </c>
      <c r="H34" s="4" t="s">
        <v>84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85</v>
      </c>
      <c r="H35" s="4" t="s">
        <v>86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87</v>
      </c>
      <c r="H36" s="4" t="s">
        <v>88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139180.04</v>
      </c>
      <c r="G37" s="4" t="s">
        <v>89</v>
      </c>
      <c r="H37" s="4" t="s">
        <v>90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91</v>
      </c>
      <c r="H38" s="4" t="s">
        <v>92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93</v>
      </c>
      <c r="H39" s="4" t="s">
        <v>94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416.67999999999989</v>
      </c>
      <c r="G40" s="4" t="s">
        <v>95</v>
      </c>
      <c r="H40" s="4" t="s">
        <v>96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97</v>
      </c>
      <c r="H41" s="4" t="s">
        <v>98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99</v>
      </c>
      <c r="H42" s="4" t="s">
        <v>100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210</v>
      </c>
      <c r="F43" s="4">
        <v>45342.25</v>
      </c>
      <c r="G43" s="4" t="s">
        <v>101</v>
      </c>
      <c r="H43" s="4" t="s">
        <v>102</v>
      </c>
      <c r="I43" s="4"/>
      <c r="J43" s="4"/>
      <c r="K43" s="4">
        <v>210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211</v>
      </c>
      <c r="F44" s="4">
        <v>6477.48</v>
      </c>
      <c r="G44" s="4" t="s">
        <v>103</v>
      </c>
      <c r="H44" s="4" t="s">
        <v>104</v>
      </c>
      <c r="I44" s="4"/>
      <c r="J44" s="4"/>
      <c r="K44" s="4">
        <v>211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224</v>
      </c>
      <c r="F45" s="4">
        <v>139180.04</v>
      </c>
      <c r="G45" s="4" t="s">
        <v>105</v>
      </c>
      <c r="H45" s="4" t="s">
        <v>106</v>
      </c>
      <c r="I45" s="4"/>
      <c r="J45" s="4"/>
      <c r="K45" s="4">
        <v>224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7" spans="1:16" x14ac:dyDescent="0.2">
      <c r="A47">
        <v>-1</v>
      </c>
    </row>
    <row r="50" spans="1:15" x14ac:dyDescent="0.2">
      <c r="A50" s="3">
        <v>75</v>
      </c>
      <c r="B50" s="3" t="s">
        <v>182</v>
      </c>
      <c r="C50" s="3">
        <v>2018</v>
      </c>
      <c r="D50" s="3">
        <v>0</v>
      </c>
      <c r="E50" s="3">
        <v>1</v>
      </c>
      <c r="F50" s="3">
        <v>0</v>
      </c>
      <c r="G50" s="3">
        <v>0</v>
      </c>
      <c r="H50" s="3">
        <v>1</v>
      </c>
      <c r="I50" s="3">
        <v>0</v>
      </c>
      <c r="J50" s="3">
        <v>1</v>
      </c>
      <c r="K50" s="3">
        <v>78</v>
      </c>
      <c r="L50" s="3">
        <v>30</v>
      </c>
      <c r="M50" s="3">
        <v>0</v>
      </c>
      <c r="N50" s="3">
        <v>35064013</v>
      </c>
      <c r="O50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ROW(Source!A28)</f>
        <v>28</v>
      </c>
      <c r="B1">
        <v>35064013</v>
      </c>
      <c r="C1">
        <v>35070748</v>
      </c>
      <c r="D1">
        <v>32893498</v>
      </c>
      <c r="E1">
        <v>28875167</v>
      </c>
      <c r="F1">
        <v>1</v>
      </c>
      <c r="G1">
        <v>28875167</v>
      </c>
      <c r="H1">
        <v>1</v>
      </c>
      <c r="I1" t="s">
        <v>184</v>
      </c>
      <c r="J1" t="s">
        <v>3</v>
      </c>
      <c r="K1" t="s">
        <v>185</v>
      </c>
      <c r="L1">
        <v>1191</v>
      </c>
      <c r="N1">
        <v>1013</v>
      </c>
      <c r="O1" t="s">
        <v>186</v>
      </c>
      <c r="P1" t="s">
        <v>186</v>
      </c>
      <c r="Q1">
        <v>1</v>
      </c>
      <c r="W1">
        <v>0</v>
      </c>
      <c r="X1">
        <v>476480486</v>
      </c>
      <c r="Y1">
        <v>1.1200000000000001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0.56000000000000005</v>
      </c>
      <c r="AU1" t="s">
        <v>19</v>
      </c>
      <c r="AV1">
        <v>1</v>
      </c>
      <c r="AW1">
        <v>2</v>
      </c>
      <c r="AX1">
        <v>35070752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1.1760000000000002</v>
      </c>
      <c r="CY1">
        <f>AD1</f>
        <v>0</v>
      </c>
      <c r="CZ1">
        <f>AH1</f>
        <v>0</v>
      </c>
      <c r="DA1">
        <f>AL1</f>
        <v>1</v>
      </c>
      <c r="DB1">
        <v>0</v>
      </c>
    </row>
    <row r="2" spans="1:106" x14ac:dyDescent="0.2">
      <c r="A2">
        <f>ROW(Source!A28)</f>
        <v>28</v>
      </c>
      <c r="B2">
        <v>35064013</v>
      </c>
      <c r="C2">
        <v>35070748</v>
      </c>
      <c r="D2">
        <v>32904578</v>
      </c>
      <c r="E2">
        <v>1</v>
      </c>
      <c r="F2">
        <v>1</v>
      </c>
      <c r="G2">
        <v>28875167</v>
      </c>
      <c r="H2">
        <v>2</v>
      </c>
      <c r="I2" t="s">
        <v>187</v>
      </c>
      <c r="J2" t="s">
        <v>188</v>
      </c>
      <c r="K2" t="s">
        <v>189</v>
      </c>
      <c r="L2">
        <v>1368</v>
      </c>
      <c r="N2">
        <v>1011</v>
      </c>
      <c r="O2" t="s">
        <v>190</v>
      </c>
      <c r="P2" t="s">
        <v>190</v>
      </c>
      <c r="Q2">
        <v>1</v>
      </c>
      <c r="W2">
        <v>0</v>
      </c>
      <c r="X2">
        <v>-811494606</v>
      </c>
      <c r="Y2">
        <v>0.6</v>
      </c>
      <c r="AA2">
        <v>0</v>
      </c>
      <c r="AB2">
        <v>1635.52</v>
      </c>
      <c r="AC2">
        <v>347.42</v>
      </c>
      <c r="AD2">
        <v>0</v>
      </c>
      <c r="AE2">
        <v>0</v>
      </c>
      <c r="AF2">
        <v>1635.52</v>
      </c>
      <c r="AG2">
        <v>347.42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0.3</v>
      </c>
      <c r="AU2" t="s">
        <v>19</v>
      </c>
      <c r="AV2">
        <v>0</v>
      </c>
      <c r="AW2">
        <v>2</v>
      </c>
      <c r="AX2">
        <v>35070753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0.63</v>
      </c>
      <c r="CY2">
        <f>AB2</f>
        <v>1635.52</v>
      </c>
      <c r="CZ2">
        <f>AF2</f>
        <v>1635.52</v>
      </c>
      <c r="DA2">
        <f>AJ2</f>
        <v>1</v>
      </c>
      <c r="DB2">
        <v>0</v>
      </c>
    </row>
    <row r="3" spans="1:106" x14ac:dyDescent="0.2">
      <c r="A3">
        <f>ROW(Source!A28)</f>
        <v>28</v>
      </c>
      <c r="B3">
        <v>35064013</v>
      </c>
      <c r="C3">
        <v>35070748</v>
      </c>
      <c r="D3">
        <v>32907124</v>
      </c>
      <c r="E3">
        <v>1</v>
      </c>
      <c r="F3">
        <v>1</v>
      </c>
      <c r="G3">
        <v>28875167</v>
      </c>
      <c r="H3">
        <v>3</v>
      </c>
      <c r="I3" t="s">
        <v>191</v>
      </c>
      <c r="J3" t="s">
        <v>192</v>
      </c>
      <c r="K3" t="s">
        <v>193</v>
      </c>
      <c r="L3">
        <v>1339</v>
      </c>
      <c r="N3">
        <v>1007</v>
      </c>
      <c r="O3" t="s">
        <v>17</v>
      </c>
      <c r="P3" t="s">
        <v>17</v>
      </c>
      <c r="Q3">
        <v>1</v>
      </c>
      <c r="W3">
        <v>0</v>
      </c>
      <c r="X3">
        <v>1653821073</v>
      </c>
      <c r="Y3">
        <v>2</v>
      </c>
      <c r="AA3">
        <v>29.98</v>
      </c>
      <c r="AB3">
        <v>0</v>
      </c>
      <c r="AC3">
        <v>0</v>
      </c>
      <c r="AD3">
        <v>0</v>
      </c>
      <c r="AE3">
        <v>29.98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</v>
      </c>
      <c r="AU3" t="s">
        <v>19</v>
      </c>
      <c r="AV3">
        <v>0</v>
      </c>
      <c r="AW3">
        <v>2</v>
      </c>
      <c r="AX3">
        <v>35070754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Y3*Source!I28</f>
        <v>2.1</v>
      </c>
      <c r="CY3">
        <f>AA3</f>
        <v>29.98</v>
      </c>
      <c r="CZ3">
        <f>AE3</f>
        <v>29.98</v>
      </c>
      <c r="DA3">
        <f>AI3</f>
        <v>1</v>
      </c>
      <c r="DB3">
        <v>0</v>
      </c>
    </row>
    <row r="4" spans="1:106" x14ac:dyDescent="0.2">
      <c r="A4">
        <f>ROW(Source!A29)</f>
        <v>29</v>
      </c>
      <c r="B4">
        <v>35064013</v>
      </c>
      <c r="C4">
        <v>35070755</v>
      </c>
      <c r="D4">
        <v>32893498</v>
      </c>
      <c r="E4">
        <v>28875167</v>
      </c>
      <c r="F4">
        <v>1</v>
      </c>
      <c r="G4">
        <v>28875167</v>
      </c>
      <c r="H4">
        <v>1</v>
      </c>
      <c r="I4" t="s">
        <v>184</v>
      </c>
      <c r="J4" t="s">
        <v>3</v>
      </c>
      <c r="K4" t="s">
        <v>185</v>
      </c>
      <c r="L4">
        <v>1191</v>
      </c>
      <c r="N4">
        <v>1013</v>
      </c>
      <c r="O4" t="s">
        <v>186</v>
      </c>
      <c r="P4" t="s">
        <v>186</v>
      </c>
      <c r="Q4">
        <v>1</v>
      </c>
      <c r="W4">
        <v>0</v>
      </c>
      <c r="X4">
        <v>476480486</v>
      </c>
      <c r="Y4">
        <v>0.42000000000000004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0.14000000000000001</v>
      </c>
      <c r="AU4" t="s">
        <v>28</v>
      </c>
      <c r="AV4">
        <v>1</v>
      </c>
      <c r="AW4">
        <v>2</v>
      </c>
      <c r="AX4">
        <v>35070757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Y4*Source!I29</f>
        <v>3.3180000000000005</v>
      </c>
      <c r="CY4">
        <f>AD4</f>
        <v>0</v>
      </c>
      <c r="CZ4">
        <f>AH4</f>
        <v>0</v>
      </c>
      <c r="DA4">
        <f>AL4</f>
        <v>1</v>
      </c>
      <c r="DB4">
        <v>0</v>
      </c>
    </row>
    <row r="5" spans="1:106" x14ac:dyDescent="0.2">
      <c r="A5">
        <f>ROW(Source!A30)</f>
        <v>30</v>
      </c>
      <c r="B5">
        <v>35064013</v>
      </c>
      <c r="C5">
        <v>35070758</v>
      </c>
      <c r="D5">
        <v>32893498</v>
      </c>
      <c r="E5">
        <v>28875167</v>
      </c>
      <c r="F5">
        <v>1</v>
      </c>
      <c r="G5">
        <v>28875167</v>
      </c>
      <c r="H5">
        <v>1</v>
      </c>
      <c r="I5" t="s">
        <v>184</v>
      </c>
      <c r="J5" t="s">
        <v>3</v>
      </c>
      <c r="K5" t="s">
        <v>185</v>
      </c>
      <c r="L5">
        <v>1191</v>
      </c>
      <c r="N5">
        <v>1013</v>
      </c>
      <c r="O5" t="s">
        <v>186</v>
      </c>
      <c r="P5" t="s">
        <v>186</v>
      </c>
      <c r="Q5">
        <v>1</v>
      </c>
      <c r="W5">
        <v>0</v>
      </c>
      <c r="X5">
        <v>476480486</v>
      </c>
      <c r="Y5">
        <v>0.76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0.76</v>
      </c>
      <c r="AU5" t="s">
        <v>3</v>
      </c>
      <c r="AV5">
        <v>1</v>
      </c>
      <c r="AW5">
        <v>2</v>
      </c>
      <c r="AX5">
        <v>35071022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1.5960000000000001</v>
      </c>
      <c r="CY5">
        <f>AD5</f>
        <v>0</v>
      </c>
      <c r="CZ5">
        <f>AH5</f>
        <v>0</v>
      </c>
      <c r="DA5">
        <f>AL5</f>
        <v>1</v>
      </c>
      <c r="DB5">
        <v>0</v>
      </c>
    </row>
    <row r="6" spans="1:106" x14ac:dyDescent="0.2">
      <c r="A6">
        <f>ROW(Source!A30)</f>
        <v>30</v>
      </c>
      <c r="B6">
        <v>35064013</v>
      </c>
      <c r="C6">
        <v>35070758</v>
      </c>
      <c r="D6">
        <v>32907521</v>
      </c>
      <c r="E6">
        <v>1</v>
      </c>
      <c r="F6">
        <v>1</v>
      </c>
      <c r="G6">
        <v>28875167</v>
      </c>
      <c r="H6">
        <v>3</v>
      </c>
      <c r="I6" t="s">
        <v>194</v>
      </c>
      <c r="J6" t="s">
        <v>195</v>
      </c>
      <c r="K6" t="s">
        <v>196</v>
      </c>
      <c r="L6">
        <v>1354</v>
      </c>
      <c r="N6">
        <v>1010</v>
      </c>
      <c r="O6" t="s">
        <v>197</v>
      </c>
      <c r="P6" t="s">
        <v>197</v>
      </c>
      <c r="Q6">
        <v>1</v>
      </c>
      <c r="W6">
        <v>0</v>
      </c>
      <c r="X6">
        <v>1012127127</v>
      </c>
      <c r="Y6">
        <v>1</v>
      </c>
      <c r="AA6">
        <v>1.55</v>
      </c>
      <c r="AB6">
        <v>0</v>
      </c>
      <c r="AC6">
        <v>0</v>
      </c>
      <c r="AD6">
        <v>0</v>
      </c>
      <c r="AE6">
        <v>1.55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1</v>
      </c>
      <c r="AU6" t="s">
        <v>3</v>
      </c>
      <c r="AV6">
        <v>0</v>
      </c>
      <c r="AW6">
        <v>2</v>
      </c>
      <c r="AX6">
        <v>35071023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2.1</v>
      </c>
      <c r="CY6">
        <f>AA6</f>
        <v>1.55</v>
      </c>
      <c r="CZ6">
        <f>AE6</f>
        <v>1.55</v>
      </c>
      <c r="DA6">
        <f>AI6</f>
        <v>1</v>
      </c>
      <c r="DB6">
        <v>0</v>
      </c>
    </row>
    <row r="7" spans="1:106" x14ac:dyDescent="0.2">
      <c r="A7">
        <f>ROW(Source!A30)</f>
        <v>30</v>
      </c>
      <c r="B7">
        <v>35064013</v>
      </c>
      <c r="C7">
        <v>35070758</v>
      </c>
      <c r="D7">
        <v>32907867</v>
      </c>
      <c r="E7">
        <v>1</v>
      </c>
      <c r="F7">
        <v>1</v>
      </c>
      <c r="G7">
        <v>28875167</v>
      </c>
      <c r="H7">
        <v>3</v>
      </c>
      <c r="I7" t="s">
        <v>198</v>
      </c>
      <c r="J7" t="s">
        <v>199</v>
      </c>
      <c r="K7" t="s">
        <v>200</v>
      </c>
      <c r="L7">
        <v>1346</v>
      </c>
      <c r="N7">
        <v>1009</v>
      </c>
      <c r="O7" t="s">
        <v>49</v>
      </c>
      <c r="P7" t="s">
        <v>49</v>
      </c>
      <c r="Q7">
        <v>1</v>
      </c>
      <c r="W7">
        <v>0</v>
      </c>
      <c r="X7">
        <v>1967152144</v>
      </c>
      <c r="Y7">
        <v>1.6E-2</v>
      </c>
      <c r="AA7">
        <v>735.73</v>
      </c>
      <c r="AB7">
        <v>0</v>
      </c>
      <c r="AC7">
        <v>0</v>
      </c>
      <c r="AD7">
        <v>0</v>
      </c>
      <c r="AE7">
        <v>735.73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1.6E-2</v>
      </c>
      <c r="AU7" t="s">
        <v>3</v>
      </c>
      <c r="AV7">
        <v>0</v>
      </c>
      <c r="AW7">
        <v>2</v>
      </c>
      <c r="AX7">
        <v>35071024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Y7*Source!I30</f>
        <v>3.3600000000000005E-2</v>
      </c>
      <c r="CY7">
        <f>AA7</f>
        <v>735.73</v>
      </c>
      <c r="CZ7">
        <f>AE7</f>
        <v>735.73</v>
      </c>
      <c r="DA7">
        <f>AI7</f>
        <v>1</v>
      </c>
      <c r="DB7">
        <v>0</v>
      </c>
    </row>
    <row r="8" spans="1:106" x14ac:dyDescent="0.2">
      <c r="A8">
        <f>ROW(Source!A31)</f>
        <v>31</v>
      </c>
      <c r="B8">
        <v>35064013</v>
      </c>
      <c r="C8">
        <v>35070765</v>
      </c>
      <c r="D8">
        <v>32893498</v>
      </c>
      <c r="E8">
        <v>28875167</v>
      </c>
      <c r="F8">
        <v>1</v>
      </c>
      <c r="G8">
        <v>28875167</v>
      </c>
      <c r="H8">
        <v>1</v>
      </c>
      <c r="I8" t="s">
        <v>184</v>
      </c>
      <c r="J8" t="s">
        <v>3</v>
      </c>
      <c r="K8" t="s">
        <v>185</v>
      </c>
      <c r="L8">
        <v>1191</v>
      </c>
      <c r="N8">
        <v>1013</v>
      </c>
      <c r="O8" t="s">
        <v>186</v>
      </c>
      <c r="P8" t="s">
        <v>186</v>
      </c>
      <c r="Q8">
        <v>1</v>
      </c>
      <c r="W8">
        <v>0</v>
      </c>
      <c r="X8">
        <v>476480486</v>
      </c>
      <c r="Y8">
        <v>1.7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1.7</v>
      </c>
      <c r="AU8" t="s">
        <v>3</v>
      </c>
      <c r="AV8">
        <v>1</v>
      </c>
      <c r="AW8">
        <v>2</v>
      </c>
      <c r="AX8">
        <v>35070783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Y8*Source!I31</f>
        <v>3.57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ROW(Source!A31)</f>
        <v>31</v>
      </c>
      <c r="B9">
        <v>35064013</v>
      </c>
      <c r="C9">
        <v>35070765</v>
      </c>
      <c r="D9">
        <v>32904862</v>
      </c>
      <c r="E9">
        <v>1</v>
      </c>
      <c r="F9">
        <v>1</v>
      </c>
      <c r="G9">
        <v>28875167</v>
      </c>
      <c r="H9">
        <v>2</v>
      </c>
      <c r="I9" t="s">
        <v>201</v>
      </c>
      <c r="J9" t="s">
        <v>202</v>
      </c>
      <c r="K9" t="s">
        <v>203</v>
      </c>
      <c r="L9">
        <v>1368</v>
      </c>
      <c r="N9">
        <v>1011</v>
      </c>
      <c r="O9" t="s">
        <v>190</v>
      </c>
      <c r="P9" t="s">
        <v>190</v>
      </c>
      <c r="Q9">
        <v>1</v>
      </c>
      <c r="W9">
        <v>0</v>
      </c>
      <c r="X9">
        <v>1117557932</v>
      </c>
      <c r="Y9">
        <v>1.02</v>
      </c>
      <c r="AA9">
        <v>0</v>
      </c>
      <c r="AB9">
        <v>62.65</v>
      </c>
      <c r="AC9">
        <v>3.39</v>
      </c>
      <c r="AD9">
        <v>0</v>
      </c>
      <c r="AE9">
        <v>0</v>
      </c>
      <c r="AF9">
        <v>62.65</v>
      </c>
      <c r="AG9">
        <v>3.39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1.02</v>
      </c>
      <c r="AU9" t="s">
        <v>3</v>
      </c>
      <c r="AV9">
        <v>0</v>
      </c>
      <c r="AW9">
        <v>2</v>
      </c>
      <c r="AX9">
        <v>35070784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Y9*Source!I31</f>
        <v>2.1420000000000003</v>
      </c>
      <c r="CY9">
        <f>AB9</f>
        <v>62.65</v>
      </c>
      <c r="CZ9">
        <f>AF9</f>
        <v>62.65</v>
      </c>
      <c r="DA9">
        <f>AJ9</f>
        <v>1</v>
      </c>
      <c r="DB9">
        <v>0</v>
      </c>
    </row>
    <row r="10" spans="1:106" x14ac:dyDescent="0.2">
      <c r="A10">
        <f>ROW(Source!A31)</f>
        <v>31</v>
      </c>
      <c r="B10">
        <v>35064013</v>
      </c>
      <c r="C10">
        <v>35070765</v>
      </c>
      <c r="D10">
        <v>32907124</v>
      </c>
      <c r="E10">
        <v>1</v>
      </c>
      <c r="F10">
        <v>1</v>
      </c>
      <c r="G10">
        <v>28875167</v>
      </c>
      <c r="H10">
        <v>3</v>
      </c>
      <c r="I10" t="s">
        <v>191</v>
      </c>
      <c r="J10" t="s">
        <v>192</v>
      </c>
      <c r="K10" t="s">
        <v>193</v>
      </c>
      <c r="L10">
        <v>1339</v>
      </c>
      <c r="N10">
        <v>1007</v>
      </c>
      <c r="O10" t="s">
        <v>17</v>
      </c>
      <c r="P10" t="s">
        <v>17</v>
      </c>
      <c r="Q10">
        <v>1</v>
      </c>
      <c r="W10">
        <v>0</v>
      </c>
      <c r="X10">
        <v>1653821073</v>
      </c>
      <c r="Y10">
        <v>0.01</v>
      </c>
      <c r="AA10">
        <v>29.98</v>
      </c>
      <c r="AB10">
        <v>0</v>
      </c>
      <c r="AC10">
        <v>0</v>
      </c>
      <c r="AD10">
        <v>0</v>
      </c>
      <c r="AE10">
        <v>29.98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0.01</v>
      </c>
      <c r="AU10" t="s">
        <v>3</v>
      </c>
      <c r="AV10">
        <v>0</v>
      </c>
      <c r="AW10">
        <v>2</v>
      </c>
      <c r="AX10">
        <v>35070785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Y10*Source!I31</f>
        <v>2.1000000000000001E-2</v>
      </c>
      <c r="CY10">
        <f>AA10</f>
        <v>29.98</v>
      </c>
      <c r="CZ10">
        <f>AE10</f>
        <v>29.98</v>
      </c>
      <c r="DA10">
        <f>AI10</f>
        <v>1</v>
      </c>
      <c r="DB10">
        <v>0</v>
      </c>
    </row>
    <row r="11" spans="1:106" x14ac:dyDescent="0.2">
      <c r="A11">
        <f>ROW(Source!A31)</f>
        <v>31</v>
      </c>
      <c r="B11">
        <v>35064013</v>
      </c>
      <c r="C11">
        <v>35070765</v>
      </c>
      <c r="D11">
        <v>32907865</v>
      </c>
      <c r="E11">
        <v>1</v>
      </c>
      <c r="F11">
        <v>1</v>
      </c>
      <c r="G11">
        <v>28875167</v>
      </c>
      <c r="H11">
        <v>3</v>
      </c>
      <c r="I11" t="s">
        <v>204</v>
      </c>
      <c r="J11" t="s">
        <v>205</v>
      </c>
      <c r="K11" t="s">
        <v>206</v>
      </c>
      <c r="L11">
        <v>1296</v>
      </c>
      <c r="N11">
        <v>1002</v>
      </c>
      <c r="O11" t="s">
        <v>207</v>
      </c>
      <c r="P11" t="s">
        <v>207</v>
      </c>
      <c r="Q11">
        <v>1</v>
      </c>
      <c r="W11">
        <v>0</v>
      </c>
      <c r="X11">
        <v>396502491</v>
      </c>
      <c r="Y11">
        <v>0.1</v>
      </c>
      <c r="AA11">
        <v>1254.3800000000001</v>
      </c>
      <c r="AB11">
        <v>0</v>
      </c>
      <c r="AC11">
        <v>0</v>
      </c>
      <c r="AD11">
        <v>0</v>
      </c>
      <c r="AE11">
        <v>1254.3800000000001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0.1</v>
      </c>
      <c r="AU11" t="s">
        <v>3</v>
      </c>
      <c r="AV11">
        <v>0</v>
      </c>
      <c r="AW11">
        <v>2</v>
      </c>
      <c r="AX11">
        <v>35070786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Y11*Source!I31</f>
        <v>0.21000000000000002</v>
      </c>
      <c r="CY11">
        <f>AA11</f>
        <v>1254.3800000000001</v>
      </c>
      <c r="CZ11">
        <f>AE11</f>
        <v>1254.3800000000001</v>
      </c>
      <c r="DA11">
        <f>AI11</f>
        <v>1</v>
      </c>
      <c r="DB11">
        <v>0</v>
      </c>
    </row>
    <row r="12" spans="1:106" x14ac:dyDescent="0.2">
      <c r="A12">
        <f>ROW(Source!A32)</f>
        <v>32</v>
      </c>
      <c r="B12">
        <v>35064013</v>
      </c>
      <c r="C12">
        <v>35065454</v>
      </c>
      <c r="D12">
        <v>32893498</v>
      </c>
      <c r="E12">
        <v>28875167</v>
      </c>
      <c r="F12">
        <v>1</v>
      </c>
      <c r="G12">
        <v>28875167</v>
      </c>
      <c r="H12">
        <v>1</v>
      </c>
      <c r="I12" t="s">
        <v>184</v>
      </c>
      <c r="J12" t="s">
        <v>3</v>
      </c>
      <c r="K12" t="s">
        <v>185</v>
      </c>
      <c r="L12">
        <v>1191</v>
      </c>
      <c r="N12">
        <v>1013</v>
      </c>
      <c r="O12" t="s">
        <v>186</v>
      </c>
      <c r="P12" t="s">
        <v>186</v>
      </c>
      <c r="Q12">
        <v>1</v>
      </c>
      <c r="W12">
        <v>0</v>
      </c>
      <c r="X12">
        <v>476480486</v>
      </c>
      <c r="Y12">
        <v>1.3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0.65</v>
      </c>
      <c r="AU12" t="s">
        <v>19</v>
      </c>
      <c r="AV12">
        <v>1</v>
      </c>
      <c r="AW12">
        <v>2</v>
      </c>
      <c r="AX12">
        <v>35065456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10.270000000000001</v>
      </c>
      <c r="CY12">
        <f>AD12</f>
        <v>0</v>
      </c>
      <c r="CZ12">
        <f>AH12</f>
        <v>0</v>
      </c>
      <c r="DA12">
        <f>AL12</f>
        <v>1</v>
      </c>
      <c r="DB12">
        <v>0</v>
      </c>
    </row>
    <row r="13" spans="1:106" x14ac:dyDescent="0.2">
      <c r="A13">
        <f>ROW(Source!A33)</f>
        <v>33</v>
      </c>
      <c r="B13">
        <v>35064013</v>
      </c>
      <c r="C13">
        <v>35070960</v>
      </c>
      <c r="D13">
        <v>32893498</v>
      </c>
      <c r="E13">
        <v>28875167</v>
      </c>
      <c r="F13">
        <v>1</v>
      </c>
      <c r="G13">
        <v>28875167</v>
      </c>
      <c r="H13">
        <v>1</v>
      </c>
      <c r="I13" t="s">
        <v>184</v>
      </c>
      <c r="J13" t="s">
        <v>3</v>
      </c>
      <c r="K13" t="s">
        <v>185</v>
      </c>
      <c r="L13">
        <v>1191</v>
      </c>
      <c r="N13">
        <v>1013</v>
      </c>
      <c r="O13" t="s">
        <v>186</v>
      </c>
      <c r="P13" t="s">
        <v>186</v>
      </c>
      <c r="Q13">
        <v>1</v>
      </c>
      <c r="W13">
        <v>0</v>
      </c>
      <c r="X13">
        <v>476480486</v>
      </c>
      <c r="Y13">
        <v>1.08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0.27</v>
      </c>
      <c r="AU13" t="s">
        <v>45</v>
      </c>
      <c r="AV13">
        <v>1</v>
      </c>
      <c r="AW13">
        <v>2</v>
      </c>
      <c r="AX13">
        <v>35070964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Y13*Source!I33</f>
        <v>8.5320000000000018</v>
      </c>
      <c r="CY13">
        <f>AD13</f>
        <v>0</v>
      </c>
      <c r="CZ13">
        <f>AH13</f>
        <v>0</v>
      </c>
      <c r="DA13">
        <f>AL13</f>
        <v>1</v>
      </c>
      <c r="DB13">
        <v>0</v>
      </c>
    </row>
    <row r="14" spans="1:106" x14ac:dyDescent="0.2">
      <c r="A14">
        <f>ROW(Source!A33)</f>
        <v>33</v>
      </c>
      <c r="B14">
        <v>35064013</v>
      </c>
      <c r="C14">
        <v>35070960</v>
      </c>
      <c r="D14">
        <v>32907863</v>
      </c>
      <c r="E14">
        <v>1</v>
      </c>
      <c r="F14">
        <v>1</v>
      </c>
      <c r="G14">
        <v>28875167</v>
      </c>
      <c r="H14">
        <v>3</v>
      </c>
      <c r="I14" t="s">
        <v>47</v>
      </c>
      <c r="J14" t="s">
        <v>50</v>
      </c>
      <c r="K14" t="s">
        <v>48</v>
      </c>
      <c r="L14">
        <v>1346</v>
      </c>
      <c r="N14">
        <v>1009</v>
      </c>
      <c r="O14" t="s">
        <v>49</v>
      </c>
      <c r="P14" t="s">
        <v>49</v>
      </c>
      <c r="Q14">
        <v>1</v>
      </c>
      <c r="W14">
        <v>1</v>
      </c>
      <c r="X14">
        <v>-1979446105</v>
      </c>
      <c r="Y14">
        <v>-32</v>
      </c>
      <c r="AA14">
        <v>3.74</v>
      </c>
      <c r="AB14">
        <v>0</v>
      </c>
      <c r="AC14">
        <v>0</v>
      </c>
      <c r="AD14">
        <v>0</v>
      </c>
      <c r="AE14">
        <v>3.74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-8</v>
      </c>
      <c r="AU14" t="s">
        <v>45</v>
      </c>
      <c r="AV14">
        <v>0</v>
      </c>
      <c r="AW14">
        <v>2</v>
      </c>
      <c r="AX14">
        <v>35070965</v>
      </c>
      <c r="AY14">
        <v>1</v>
      </c>
      <c r="AZ14">
        <v>6144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Y14*Source!I33</f>
        <v>-252.8</v>
      </c>
      <c r="CY14">
        <f>AA14</f>
        <v>3.74</v>
      </c>
      <c r="CZ14">
        <f>AE14</f>
        <v>3.74</v>
      </c>
      <c r="DA14">
        <f>AI14</f>
        <v>1</v>
      </c>
      <c r="DB14">
        <v>0</v>
      </c>
    </row>
    <row r="15" spans="1:106" x14ac:dyDescent="0.2">
      <c r="A15">
        <f>ROW(Source!A33)</f>
        <v>33</v>
      </c>
      <c r="B15">
        <v>35064013</v>
      </c>
      <c r="C15">
        <v>35070960</v>
      </c>
      <c r="D15">
        <v>32907864</v>
      </c>
      <c r="E15">
        <v>1</v>
      </c>
      <c r="F15">
        <v>1</v>
      </c>
      <c r="G15">
        <v>28875167</v>
      </c>
      <c r="H15">
        <v>3</v>
      </c>
      <c r="I15" t="s">
        <v>52</v>
      </c>
      <c r="J15" t="s">
        <v>54</v>
      </c>
      <c r="K15" t="s">
        <v>53</v>
      </c>
      <c r="L15">
        <v>1346</v>
      </c>
      <c r="N15">
        <v>1009</v>
      </c>
      <c r="O15" t="s">
        <v>49</v>
      </c>
      <c r="P15" t="s">
        <v>49</v>
      </c>
      <c r="Q15">
        <v>1</v>
      </c>
      <c r="W15">
        <v>0</v>
      </c>
      <c r="X15">
        <v>-21584326</v>
      </c>
      <c r="Y15">
        <v>20</v>
      </c>
      <c r="AA15">
        <v>3.3</v>
      </c>
      <c r="AB15">
        <v>0</v>
      </c>
      <c r="AC15">
        <v>0</v>
      </c>
      <c r="AD15">
        <v>0</v>
      </c>
      <c r="AE15">
        <v>3.3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3</v>
      </c>
      <c r="AT15">
        <v>5</v>
      </c>
      <c r="AU15" t="s">
        <v>45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Y15*Source!I33</f>
        <v>158</v>
      </c>
      <c r="CY15">
        <f>AA15</f>
        <v>3.3</v>
      </c>
      <c r="CZ15">
        <f>AE15</f>
        <v>3.3</v>
      </c>
      <c r="DA15">
        <f>AI15</f>
        <v>1</v>
      </c>
      <c r="DB15">
        <v>0</v>
      </c>
    </row>
    <row r="16" spans="1:106" x14ac:dyDescent="0.2">
      <c r="A16">
        <f>ROW(Source!A70)</f>
        <v>70</v>
      </c>
      <c r="B16">
        <v>35064013</v>
      </c>
      <c r="C16">
        <v>35064553</v>
      </c>
      <c r="D16">
        <v>32893498</v>
      </c>
      <c r="E16">
        <v>28875167</v>
      </c>
      <c r="F16">
        <v>1</v>
      </c>
      <c r="G16">
        <v>28875167</v>
      </c>
      <c r="H16">
        <v>1</v>
      </c>
      <c r="I16" t="s">
        <v>184</v>
      </c>
      <c r="J16" t="s">
        <v>3</v>
      </c>
      <c r="K16" t="s">
        <v>185</v>
      </c>
      <c r="L16">
        <v>1191</v>
      </c>
      <c r="N16">
        <v>1013</v>
      </c>
      <c r="O16" t="s">
        <v>186</v>
      </c>
      <c r="P16" t="s">
        <v>186</v>
      </c>
      <c r="Q16">
        <v>1</v>
      </c>
      <c r="W16">
        <v>0</v>
      </c>
      <c r="X16">
        <v>476480486</v>
      </c>
      <c r="Y16">
        <v>1.54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0.77</v>
      </c>
      <c r="AU16" t="s">
        <v>19</v>
      </c>
      <c r="AV16">
        <v>1</v>
      </c>
      <c r="AW16">
        <v>2</v>
      </c>
      <c r="AX16">
        <v>35064556</v>
      </c>
      <c r="AY16">
        <v>1</v>
      </c>
      <c r="AZ16">
        <v>0</v>
      </c>
      <c r="BA16">
        <v>15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Y16*Source!I70</f>
        <v>3.2340000000000004</v>
      </c>
      <c r="CY16">
        <f>AD16</f>
        <v>0</v>
      </c>
      <c r="CZ16">
        <f>AH16</f>
        <v>0</v>
      </c>
      <c r="DA16">
        <f>AL16</f>
        <v>1</v>
      </c>
      <c r="DB16">
        <v>0</v>
      </c>
    </row>
    <row r="17" spans="1:106" x14ac:dyDescent="0.2">
      <c r="A17">
        <f>ROW(Source!A70)</f>
        <v>70</v>
      </c>
      <c r="B17">
        <v>35064013</v>
      </c>
      <c r="C17">
        <v>35064553</v>
      </c>
      <c r="D17">
        <v>32904958</v>
      </c>
      <c r="E17">
        <v>1</v>
      </c>
      <c r="F17">
        <v>1</v>
      </c>
      <c r="G17">
        <v>28875167</v>
      </c>
      <c r="H17">
        <v>2</v>
      </c>
      <c r="I17" t="s">
        <v>208</v>
      </c>
      <c r="J17" t="s">
        <v>209</v>
      </c>
      <c r="K17" t="s">
        <v>210</v>
      </c>
      <c r="L17">
        <v>1368</v>
      </c>
      <c r="N17">
        <v>1011</v>
      </c>
      <c r="O17" t="s">
        <v>190</v>
      </c>
      <c r="P17" t="s">
        <v>190</v>
      </c>
      <c r="Q17">
        <v>1</v>
      </c>
      <c r="W17">
        <v>0</v>
      </c>
      <c r="X17">
        <v>-1309149337</v>
      </c>
      <c r="Y17">
        <v>1.22</v>
      </c>
      <c r="AA17">
        <v>0</v>
      </c>
      <c r="AB17">
        <v>17.010000000000002</v>
      </c>
      <c r="AC17">
        <v>7.11</v>
      </c>
      <c r="AD17">
        <v>0</v>
      </c>
      <c r="AE17">
        <v>0</v>
      </c>
      <c r="AF17">
        <v>17.010000000000002</v>
      </c>
      <c r="AG17">
        <v>7.11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0.61</v>
      </c>
      <c r="AU17" t="s">
        <v>19</v>
      </c>
      <c r="AV17">
        <v>0</v>
      </c>
      <c r="AW17">
        <v>2</v>
      </c>
      <c r="AX17">
        <v>35064557</v>
      </c>
      <c r="AY17">
        <v>1</v>
      </c>
      <c r="AZ17">
        <v>0</v>
      </c>
      <c r="BA17">
        <v>16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Y17*Source!I70</f>
        <v>2.5619999999999998</v>
      </c>
      <c r="CY17">
        <f>AB17</f>
        <v>17.010000000000002</v>
      </c>
      <c r="CZ17">
        <f>AF17</f>
        <v>17.010000000000002</v>
      </c>
      <c r="DA17">
        <f>AJ17</f>
        <v>1</v>
      </c>
      <c r="DB17">
        <v>0</v>
      </c>
    </row>
    <row r="18" spans="1:106" x14ac:dyDescent="0.2">
      <c r="A18">
        <f>ROW(Source!A71)</f>
        <v>71</v>
      </c>
      <c r="B18">
        <v>35064013</v>
      </c>
      <c r="C18">
        <v>35064558</v>
      </c>
      <c r="D18">
        <v>32893498</v>
      </c>
      <c r="E18">
        <v>28875167</v>
      </c>
      <c r="F18">
        <v>1</v>
      </c>
      <c r="G18">
        <v>28875167</v>
      </c>
      <c r="H18">
        <v>1</v>
      </c>
      <c r="I18" t="s">
        <v>184</v>
      </c>
      <c r="J18" t="s">
        <v>3</v>
      </c>
      <c r="K18" t="s">
        <v>185</v>
      </c>
      <c r="L18">
        <v>1191</v>
      </c>
      <c r="N18">
        <v>1013</v>
      </c>
      <c r="O18" t="s">
        <v>186</v>
      </c>
      <c r="P18" t="s">
        <v>186</v>
      </c>
      <c r="Q18">
        <v>1</v>
      </c>
      <c r="W18">
        <v>0</v>
      </c>
      <c r="X18">
        <v>476480486</v>
      </c>
      <c r="Y18">
        <v>2.48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2.48</v>
      </c>
      <c r="AU18" t="s">
        <v>3</v>
      </c>
      <c r="AV18">
        <v>1</v>
      </c>
      <c r="AW18">
        <v>2</v>
      </c>
      <c r="AX18">
        <v>35064560</v>
      </c>
      <c r="AY18">
        <v>1</v>
      </c>
      <c r="AZ18">
        <v>0</v>
      </c>
      <c r="BA18">
        <v>17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Y18*Source!I71</f>
        <v>5.2080000000000002</v>
      </c>
      <c r="CY18">
        <f>AD18</f>
        <v>0</v>
      </c>
      <c r="CZ18">
        <f>AH18</f>
        <v>0</v>
      </c>
      <c r="DA18">
        <f>AL18</f>
        <v>1</v>
      </c>
      <c r="DB18">
        <v>0</v>
      </c>
    </row>
    <row r="19" spans="1:106" x14ac:dyDescent="0.2">
      <c r="A19">
        <f>ROW(Source!A72)</f>
        <v>72</v>
      </c>
      <c r="B19">
        <v>35064013</v>
      </c>
      <c r="C19">
        <v>35065347</v>
      </c>
      <c r="D19">
        <v>32893498</v>
      </c>
      <c r="E19">
        <v>28875167</v>
      </c>
      <c r="F19">
        <v>1</v>
      </c>
      <c r="G19">
        <v>28875167</v>
      </c>
      <c r="H19">
        <v>1</v>
      </c>
      <c r="I19" t="s">
        <v>184</v>
      </c>
      <c r="J19" t="s">
        <v>3</v>
      </c>
      <c r="K19" t="s">
        <v>185</v>
      </c>
      <c r="L19">
        <v>1191</v>
      </c>
      <c r="N19">
        <v>1013</v>
      </c>
      <c r="O19" t="s">
        <v>186</v>
      </c>
      <c r="P19" t="s">
        <v>186</v>
      </c>
      <c r="Q19">
        <v>1</v>
      </c>
      <c r="W19">
        <v>0</v>
      </c>
      <c r="X19">
        <v>476480486</v>
      </c>
      <c r="Y19">
        <v>1.6800000000000002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0.56000000000000005</v>
      </c>
      <c r="AU19" t="s">
        <v>28</v>
      </c>
      <c r="AV19">
        <v>1</v>
      </c>
      <c r="AW19">
        <v>2</v>
      </c>
      <c r="AX19">
        <v>35065348</v>
      </c>
      <c r="AY19">
        <v>1</v>
      </c>
      <c r="AZ19">
        <v>0</v>
      </c>
      <c r="BA19">
        <v>18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Y19*Source!I72</f>
        <v>1.7640000000000002</v>
      </c>
      <c r="CY19">
        <f>AD19</f>
        <v>0</v>
      </c>
      <c r="CZ19">
        <f>AH19</f>
        <v>0</v>
      </c>
      <c r="DA19">
        <f>AL19</f>
        <v>1</v>
      </c>
      <c r="DB19">
        <v>0</v>
      </c>
    </row>
    <row r="20" spans="1:106" x14ac:dyDescent="0.2">
      <c r="A20">
        <f>ROW(Source!A72)</f>
        <v>72</v>
      </c>
      <c r="B20">
        <v>35064013</v>
      </c>
      <c r="C20">
        <v>35065347</v>
      </c>
      <c r="D20">
        <v>32904578</v>
      </c>
      <c r="E20">
        <v>1</v>
      </c>
      <c r="F20">
        <v>1</v>
      </c>
      <c r="G20">
        <v>28875167</v>
      </c>
      <c r="H20">
        <v>2</v>
      </c>
      <c r="I20" t="s">
        <v>187</v>
      </c>
      <c r="J20" t="s">
        <v>188</v>
      </c>
      <c r="K20" t="s">
        <v>189</v>
      </c>
      <c r="L20">
        <v>1368</v>
      </c>
      <c r="N20">
        <v>1011</v>
      </c>
      <c r="O20" t="s">
        <v>190</v>
      </c>
      <c r="P20" t="s">
        <v>190</v>
      </c>
      <c r="Q20">
        <v>1</v>
      </c>
      <c r="W20">
        <v>0</v>
      </c>
      <c r="X20">
        <v>-811494606</v>
      </c>
      <c r="Y20">
        <v>0.89999999999999991</v>
      </c>
      <c r="AA20">
        <v>0</v>
      </c>
      <c r="AB20">
        <v>1635.52</v>
      </c>
      <c r="AC20">
        <v>347.42</v>
      </c>
      <c r="AD20">
        <v>0</v>
      </c>
      <c r="AE20">
        <v>0</v>
      </c>
      <c r="AF20">
        <v>1635.52</v>
      </c>
      <c r="AG20">
        <v>347.42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0.3</v>
      </c>
      <c r="AU20" t="s">
        <v>28</v>
      </c>
      <c r="AV20">
        <v>0</v>
      </c>
      <c r="AW20">
        <v>2</v>
      </c>
      <c r="AX20">
        <v>35065349</v>
      </c>
      <c r="AY20">
        <v>1</v>
      </c>
      <c r="AZ20">
        <v>0</v>
      </c>
      <c r="BA20">
        <v>19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Y20*Source!I72</f>
        <v>0.94499999999999995</v>
      </c>
      <c r="CY20">
        <f>AB20</f>
        <v>1635.52</v>
      </c>
      <c r="CZ20">
        <f>AF20</f>
        <v>1635.52</v>
      </c>
      <c r="DA20">
        <f>AJ20</f>
        <v>1</v>
      </c>
      <c r="DB20">
        <v>0</v>
      </c>
    </row>
    <row r="21" spans="1:106" x14ac:dyDescent="0.2">
      <c r="A21">
        <f>ROW(Source!A72)</f>
        <v>72</v>
      </c>
      <c r="B21">
        <v>35064013</v>
      </c>
      <c r="C21">
        <v>35065347</v>
      </c>
      <c r="D21">
        <v>32907124</v>
      </c>
      <c r="E21">
        <v>1</v>
      </c>
      <c r="F21">
        <v>1</v>
      </c>
      <c r="G21">
        <v>28875167</v>
      </c>
      <c r="H21">
        <v>3</v>
      </c>
      <c r="I21" t="s">
        <v>191</v>
      </c>
      <c r="J21" t="s">
        <v>192</v>
      </c>
      <c r="K21" t="s">
        <v>193</v>
      </c>
      <c r="L21">
        <v>1339</v>
      </c>
      <c r="N21">
        <v>1007</v>
      </c>
      <c r="O21" t="s">
        <v>17</v>
      </c>
      <c r="P21" t="s">
        <v>17</v>
      </c>
      <c r="Q21">
        <v>1</v>
      </c>
      <c r="W21">
        <v>0</v>
      </c>
      <c r="X21">
        <v>1653821073</v>
      </c>
      <c r="Y21">
        <v>3</v>
      </c>
      <c r="AA21">
        <v>29.98</v>
      </c>
      <c r="AB21">
        <v>0</v>
      </c>
      <c r="AC21">
        <v>0</v>
      </c>
      <c r="AD21">
        <v>0</v>
      </c>
      <c r="AE21">
        <v>29.98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</v>
      </c>
      <c r="AU21" t="s">
        <v>28</v>
      </c>
      <c r="AV21">
        <v>0</v>
      </c>
      <c r="AW21">
        <v>2</v>
      </c>
      <c r="AX21">
        <v>35065350</v>
      </c>
      <c r="AY21">
        <v>1</v>
      </c>
      <c r="AZ21">
        <v>0</v>
      </c>
      <c r="BA21">
        <v>20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Y21*Source!I72</f>
        <v>3.1500000000000004</v>
      </c>
      <c r="CY21">
        <f>AA21</f>
        <v>29.98</v>
      </c>
      <c r="CZ21">
        <f>AE21</f>
        <v>29.98</v>
      </c>
      <c r="DA21">
        <f>AI21</f>
        <v>1</v>
      </c>
      <c r="DB21">
        <v>0</v>
      </c>
    </row>
    <row r="22" spans="1:106" x14ac:dyDescent="0.2">
      <c r="A22">
        <f>ROW(Source!A73)</f>
        <v>73</v>
      </c>
      <c r="B22">
        <v>35064013</v>
      </c>
      <c r="C22">
        <v>35065351</v>
      </c>
      <c r="D22">
        <v>32893498</v>
      </c>
      <c r="E22">
        <v>28875167</v>
      </c>
      <c r="F22">
        <v>1</v>
      </c>
      <c r="G22">
        <v>28875167</v>
      </c>
      <c r="H22">
        <v>1</v>
      </c>
      <c r="I22" t="s">
        <v>184</v>
      </c>
      <c r="J22" t="s">
        <v>3</v>
      </c>
      <c r="K22" t="s">
        <v>185</v>
      </c>
      <c r="L22">
        <v>1191</v>
      </c>
      <c r="N22">
        <v>1013</v>
      </c>
      <c r="O22" t="s">
        <v>186</v>
      </c>
      <c r="P22" t="s">
        <v>186</v>
      </c>
      <c r="Q22">
        <v>1</v>
      </c>
      <c r="W22">
        <v>0</v>
      </c>
      <c r="X22">
        <v>476480486</v>
      </c>
      <c r="Y22">
        <v>5.58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5.58</v>
      </c>
      <c r="AU22" t="s">
        <v>3</v>
      </c>
      <c r="AV22">
        <v>1</v>
      </c>
      <c r="AW22">
        <v>2</v>
      </c>
      <c r="AX22">
        <v>35065352</v>
      </c>
      <c r="AY22">
        <v>1</v>
      </c>
      <c r="AZ22">
        <v>0</v>
      </c>
      <c r="BA22">
        <v>21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Y22*Source!I73</f>
        <v>11.718</v>
      </c>
      <c r="CY22">
        <f>AD22</f>
        <v>0</v>
      </c>
      <c r="CZ22">
        <f>AH22</f>
        <v>0</v>
      </c>
      <c r="DA22">
        <f>AL22</f>
        <v>1</v>
      </c>
      <c r="DB22">
        <v>0</v>
      </c>
    </row>
    <row r="23" spans="1:106" x14ac:dyDescent="0.2">
      <c r="A23">
        <f>ROW(Source!A73)</f>
        <v>73</v>
      </c>
      <c r="B23">
        <v>35064013</v>
      </c>
      <c r="C23">
        <v>35065351</v>
      </c>
      <c r="D23">
        <v>32904965</v>
      </c>
      <c r="E23">
        <v>1</v>
      </c>
      <c r="F23">
        <v>1</v>
      </c>
      <c r="G23">
        <v>28875167</v>
      </c>
      <c r="H23">
        <v>2</v>
      </c>
      <c r="I23" t="s">
        <v>211</v>
      </c>
      <c r="J23" t="s">
        <v>212</v>
      </c>
      <c r="K23" t="s">
        <v>213</v>
      </c>
      <c r="L23">
        <v>1368</v>
      </c>
      <c r="N23">
        <v>1011</v>
      </c>
      <c r="O23" t="s">
        <v>190</v>
      </c>
      <c r="P23" t="s">
        <v>190</v>
      </c>
      <c r="Q23">
        <v>1</v>
      </c>
      <c r="W23">
        <v>0</v>
      </c>
      <c r="X23">
        <v>939048327</v>
      </c>
      <c r="Y23">
        <v>0.08</v>
      </c>
      <c r="AA23">
        <v>0</v>
      </c>
      <c r="AB23">
        <v>204.94</v>
      </c>
      <c r="AC23">
        <v>84.54</v>
      </c>
      <c r="AD23">
        <v>0</v>
      </c>
      <c r="AE23">
        <v>0</v>
      </c>
      <c r="AF23">
        <v>204.94</v>
      </c>
      <c r="AG23">
        <v>84.54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0.08</v>
      </c>
      <c r="AU23" t="s">
        <v>3</v>
      </c>
      <c r="AV23">
        <v>0</v>
      </c>
      <c r="AW23">
        <v>2</v>
      </c>
      <c r="AX23">
        <v>35065353</v>
      </c>
      <c r="AY23">
        <v>1</v>
      </c>
      <c r="AZ23">
        <v>0</v>
      </c>
      <c r="BA23">
        <v>22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Y23*Source!I73</f>
        <v>0.16800000000000001</v>
      </c>
      <c r="CY23">
        <f>AB23</f>
        <v>204.94</v>
      </c>
      <c r="CZ23">
        <f>AF23</f>
        <v>204.94</v>
      </c>
      <c r="DA23">
        <f>AJ23</f>
        <v>1</v>
      </c>
      <c r="DB23">
        <v>0</v>
      </c>
    </row>
    <row r="24" spans="1:106" x14ac:dyDescent="0.2">
      <c r="A24">
        <f>ROW(Source!A73)</f>
        <v>73</v>
      </c>
      <c r="B24">
        <v>35064013</v>
      </c>
      <c r="C24">
        <v>35065351</v>
      </c>
      <c r="D24">
        <v>32904432</v>
      </c>
      <c r="E24">
        <v>1</v>
      </c>
      <c r="F24">
        <v>1</v>
      </c>
      <c r="G24">
        <v>28875167</v>
      </c>
      <c r="H24">
        <v>2</v>
      </c>
      <c r="I24" t="s">
        <v>214</v>
      </c>
      <c r="J24" t="s">
        <v>215</v>
      </c>
      <c r="K24" t="s">
        <v>216</v>
      </c>
      <c r="L24">
        <v>1368</v>
      </c>
      <c r="N24">
        <v>1011</v>
      </c>
      <c r="O24" t="s">
        <v>190</v>
      </c>
      <c r="P24" t="s">
        <v>190</v>
      </c>
      <c r="Q24">
        <v>1</v>
      </c>
      <c r="W24">
        <v>0</v>
      </c>
      <c r="X24">
        <v>1271109818</v>
      </c>
      <c r="Y24">
        <v>0.08</v>
      </c>
      <c r="AA24">
        <v>0</v>
      </c>
      <c r="AB24">
        <v>716.61</v>
      </c>
      <c r="AC24">
        <v>332.14</v>
      </c>
      <c r="AD24">
        <v>0</v>
      </c>
      <c r="AE24">
        <v>0</v>
      </c>
      <c r="AF24">
        <v>716.61</v>
      </c>
      <c r="AG24">
        <v>332.14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0.08</v>
      </c>
      <c r="AU24" t="s">
        <v>3</v>
      </c>
      <c r="AV24">
        <v>0</v>
      </c>
      <c r="AW24">
        <v>2</v>
      </c>
      <c r="AX24">
        <v>35065354</v>
      </c>
      <c r="AY24">
        <v>1</v>
      </c>
      <c r="AZ24">
        <v>0</v>
      </c>
      <c r="BA24">
        <v>23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Y24*Source!I73</f>
        <v>0.16800000000000001</v>
      </c>
      <c r="CY24">
        <f>AB24</f>
        <v>716.61</v>
      </c>
      <c r="CZ24">
        <f>AF24</f>
        <v>716.61</v>
      </c>
      <c r="DA24">
        <f>AJ24</f>
        <v>1</v>
      </c>
      <c r="DB24">
        <v>0</v>
      </c>
    </row>
    <row r="25" spans="1:106" x14ac:dyDescent="0.2">
      <c r="A25">
        <f>ROW(Source!A73)</f>
        <v>73</v>
      </c>
      <c r="B25">
        <v>35064013</v>
      </c>
      <c r="C25">
        <v>35065351</v>
      </c>
      <c r="D25">
        <v>32908353</v>
      </c>
      <c r="E25">
        <v>1</v>
      </c>
      <c r="F25">
        <v>1</v>
      </c>
      <c r="G25">
        <v>28875167</v>
      </c>
      <c r="H25">
        <v>3</v>
      </c>
      <c r="I25" t="s">
        <v>122</v>
      </c>
      <c r="J25" t="s">
        <v>124</v>
      </c>
      <c r="K25" t="s">
        <v>123</v>
      </c>
      <c r="L25">
        <v>1346</v>
      </c>
      <c r="N25">
        <v>1009</v>
      </c>
      <c r="O25" t="s">
        <v>49</v>
      </c>
      <c r="P25" t="s">
        <v>49</v>
      </c>
      <c r="Q25">
        <v>1</v>
      </c>
      <c r="W25">
        <v>1</v>
      </c>
      <c r="X25">
        <v>-223756904</v>
      </c>
      <c r="Y25">
        <v>-400</v>
      </c>
      <c r="AA25">
        <v>13.93</v>
      </c>
      <c r="AB25">
        <v>0</v>
      </c>
      <c r="AC25">
        <v>0</v>
      </c>
      <c r="AD25">
        <v>0</v>
      </c>
      <c r="AE25">
        <v>13.93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-400</v>
      </c>
      <c r="AU25" t="s">
        <v>3</v>
      </c>
      <c r="AV25">
        <v>0</v>
      </c>
      <c r="AW25">
        <v>2</v>
      </c>
      <c r="AX25">
        <v>35065355</v>
      </c>
      <c r="AY25">
        <v>1</v>
      </c>
      <c r="AZ25">
        <v>6144</v>
      </c>
      <c r="BA25">
        <v>24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Y25*Source!I73</f>
        <v>-840</v>
      </c>
      <c r="CY25">
        <f>AA25</f>
        <v>13.93</v>
      </c>
      <c r="CZ25">
        <f>AE25</f>
        <v>13.93</v>
      </c>
      <c r="DA25">
        <f>AI25</f>
        <v>1</v>
      </c>
      <c r="DB25">
        <v>0</v>
      </c>
    </row>
    <row r="26" spans="1:106" x14ac:dyDescent="0.2">
      <c r="A26">
        <f>ROW(Source!A73)</f>
        <v>73</v>
      </c>
      <c r="B26">
        <v>35064013</v>
      </c>
      <c r="C26">
        <v>35065351</v>
      </c>
      <c r="D26">
        <v>32908355</v>
      </c>
      <c r="E26">
        <v>1</v>
      </c>
      <c r="F26">
        <v>1</v>
      </c>
      <c r="G26">
        <v>28875167</v>
      </c>
      <c r="H26">
        <v>3</v>
      </c>
      <c r="I26" t="s">
        <v>126</v>
      </c>
      <c r="J26" t="s">
        <v>128</v>
      </c>
      <c r="K26" t="s">
        <v>127</v>
      </c>
      <c r="L26">
        <v>1346</v>
      </c>
      <c r="N26">
        <v>1009</v>
      </c>
      <c r="O26" t="s">
        <v>49</v>
      </c>
      <c r="P26" t="s">
        <v>49</v>
      </c>
      <c r="Q26">
        <v>1</v>
      </c>
      <c r="W26">
        <v>0</v>
      </c>
      <c r="X26">
        <v>-496420015</v>
      </c>
      <c r="Y26">
        <v>2</v>
      </c>
      <c r="AA26">
        <v>12.46</v>
      </c>
      <c r="AB26">
        <v>0</v>
      </c>
      <c r="AC26">
        <v>0</v>
      </c>
      <c r="AD26">
        <v>0</v>
      </c>
      <c r="AE26">
        <v>12.46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0</v>
      </c>
      <c r="AP26">
        <v>0</v>
      </c>
      <c r="AQ26">
        <v>0</v>
      </c>
      <c r="AR26">
        <v>0</v>
      </c>
      <c r="AS26" t="s">
        <v>3</v>
      </c>
      <c r="AT26">
        <v>2</v>
      </c>
      <c r="AU26" t="s">
        <v>3</v>
      </c>
      <c r="AV26">
        <v>0</v>
      </c>
      <c r="AW26">
        <v>1</v>
      </c>
      <c r="AX26">
        <v>-1</v>
      </c>
      <c r="AY26">
        <v>0</v>
      </c>
      <c r="AZ26">
        <v>0</v>
      </c>
      <c r="BA26" t="s">
        <v>3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Y26*Source!I73</f>
        <v>4.2</v>
      </c>
      <c r="CY26">
        <f>AA26</f>
        <v>12.46</v>
      </c>
      <c r="CZ26">
        <f>AE26</f>
        <v>12.46</v>
      </c>
      <c r="DA26">
        <f>AI26</f>
        <v>1</v>
      </c>
      <c r="DB26">
        <v>0</v>
      </c>
    </row>
    <row r="27" spans="1:106" x14ac:dyDescent="0.2">
      <c r="A27">
        <f>ROW(Source!A76)</f>
        <v>76</v>
      </c>
      <c r="B27">
        <v>35064013</v>
      </c>
      <c r="C27">
        <v>35065377</v>
      </c>
      <c r="D27">
        <v>32893498</v>
      </c>
      <c r="E27">
        <v>28875167</v>
      </c>
      <c r="F27">
        <v>1</v>
      </c>
      <c r="G27">
        <v>28875167</v>
      </c>
      <c r="H27">
        <v>1</v>
      </c>
      <c r="I27" t="s">
        <v>184</v>
      </c>
      <c r="J27" t="s">
        <v>3</v>
      </c>
      <c r="K27" t="s">
        <v>185</v>
      </c>
      <c r="L27">
        <v>1191</v>
      </c>
      <c r="N27">
        <v>1013</v>
      </c>
      <c r="O27" t="s">
        <v>186</v>
      </c>
      <c r="P27" t="s">
        <v>186</v>
      </c>
      <c r="Q27">
        <v>1</v>
      </c>
      <c r="W27">
        <v>0</v>
      </c>
      <c r="X27">
        <v>476480486</v>
      </c>
      <c r="Y27">
        <v>0.42000000000000004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0.14000000000000001</v>
      </c>
      <c r="AU27" t="s">
        <v>28</v>
      </c>
      <c r="AV27">
        <v>1</v>
      </c>
      <c r="AW27">
        <v>2</v>
      </c>
      <c r="AX27">
        <v>35065379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Y27*Source!I76</f>
        <v>3.3180000000000005</v>
      </c>
      <c r="CY27">
        <f>AD27</f>
        <v>0</v>
      </c>
      <c r="CZ27">
        <f>AH27</f>
        <v>0</v>
      </c>
      <c r="DA27">
        <f>AL27</f>
        <v>1</v>
      </c>
      <c r="DB27">
        <v>0</v>
      </c>
    </row>
    <row r="28" spans="1:106" x14ac:dyDescent="0.2">
      <c r="A28">
        <f>ROW(Source!A111)</f>
        <v>111</v>
      </c>
      <c r="B28">
        <v>35064013</v>
      </c>
      <c r="C28">
        <v>35065436</v>
      </c>
      <c r="D28">
        <v>32893498</v>
      </c>
      <c r="E28">
        <v>28875167</v>
      </c>
      <c r="F28">
        <v>1</v>
      </c>
      <c r="G28">
        <v>28875167</v>
      </c>
      <c r="H28">
        <v>1</v>
      </c>
      <c r="I28" t="s">
        <v>184</v>
      </c>
      <c r="J28" t="s">
        <v>3</v>
      </c>
      <c r="K28" t="s">
        <v>185</v>
      </c>
      <c r="L28">
        <v>1191</v>
      </c>
      <c r="N28">
        <v>1013</v>
      </c>
      <c r="O28" t="s">
        <v>186</v>
      </c>
      <c r="P28" t="s">
        <v>186</v>
      </c>
      <c r="Q28">
        <v>1</v>
      </c>
      <c r="W28">
        <v>0</v>
      </c>
      <c r="X28">
        <v>476480486</v>
      </c>
      <c r="Y28">
        <v>1.54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0.77</v>
      </c>
      <c r="AU28" t="s">
        <v>19</v>
      </c>
      <c r="AV28">
        <v>1</v>
      </c>
      <c r="AW28">
        <v>2</v>
      </c>
      <c r="AX28">
        <v>35065439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Y28*Source!I111</f>
        <v>3.2340000000000004</v>
      </c>
      <c r="CY28">
        <f>AD28</f>
        <v>0</v>
      </c>
      <c r="CZ28">
        <f>AH28</f>
        <v>0</v>
      </c>
      <c r="DA28">
        <f>AL28</f>
        <v>1</v>
      </c>
      <c r="DB28">
        <v>0</v>
      </c>
    </row>
    <row r="29" spans="1:106" x14ac:dyDescent="0.2">
      <c r="A29">
        <f>ROW(Source!A111)</f>
        <v>111</v>
      </c>
      <c r="B29">
        <v>35064013</v>
      </c>
      <c r="C29">
        <v>35065436</v>
      </c>
      <c r="D29">
        <v>32904958</v>
      </c>
      <c r="E29">
        <v>1</v>
      </c>
      <c r="F29">
        <v>1</v>
      </c>
      <c r="G29">
        <v>28875167</v>
      </c>
      <c r="H29">
        <v>2</v>
      </c>
      <c r="I29" t="s">
        <v>208</v>
      </c>
      <c r="J29" t="s">
        <v>209</v>
      </c>
      <c r="K29" t="s">
        <v>210</v>
      </c>
      <c r="L29">
        <v>1368</v>
      </c>
      <c r="N29">
        <v>1011</v>
      </c>
      <c r="O29" t="s">
        <v>190</v>
      </c>
      <c r="P29" t="s">
        <v>190</v>
      </c>
      <c r="Q29">
        <v>1</v>
      </c>
      <c r="W29">
        <v>0</v>
      </c>
      <c r="X29">
        <v>-1309149337</v>
      </c>
      <c r="Y29">
        <v>1.22</v>
      </c>
      <c r="AA29">
        <v>0</v>
      </c>
      <c r="AB29">
        <v>17.010000000000002</v>
      </c>
      <c r="AC29">
        <v>7.11</v>
      </c>
      <c r="AD29">
        <v>0</v>
      </c>
      <c r="AE29">
        <v>0</v>
      </c>
      <c r="AF29">
        <v>17.010000000000002</v>
      </c>
      <c r="AG29">
        <v>7.11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0.61</v>
      </c>
      <c r="AU29" t="s">
        <v>19</v>
      </c>
      <c r="AV29">
        <v>0</v>
      </c>
      <c r="AW29">
        <v>2</v>
      </c>
      <c r="AX29">
        <v>35065440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Y29*Source!I111</f>
        <v>2.5619999999999998</v>
      </c>
      <c r="CY29">
        <f>AB29</f>
        <v>17.010000000000002</v>
      </c>
      <c r="CZ29">
        <f>AF29</f>
        <v>17.010000000000002</v>
      </c>
      <c r="DA29">
        <f>AJ29</f>
        <v>1</v>
      </c>
      <c r="DB29">
        <v>0</v>
      </c>
    </row>
    <row r="30" spans="1:106" x14ac:dyDescent="0.2">
      <c r="A30">
        <f>ROW(Source!A112)</f>
        <v>112</v>
      </c>
      <c r="B30">
        <v>35064013</v>
      </c>
      <c r="C30">
        <v>35065441</v>
      </c>
      <c r="D30">
        <v>32893498</v>
      </c>
      <c r="E30">
        <v>28875167</v>
      </c>
      <c r="F30">
        <v>1</v>
      </c>
      <c r="G30">
        <v>28875167</v>
      </c>
      <c r="H30">
        <v>1</v>
      </c>
      <c r="I30" t="s">
        <v>184</v>
      </c>
      <c r="J30" t="s">
        <v>3</v>
      </c>
      <c r="K30" t="s">
        <v>185</v>
      </c>
      <c r="L30">
        <v>1191</v>
      </c>
      <c r="N30">
        <v>1013</v>
      </c>
      <c r="O30" t="s">
        <v>186</v>
      </c>
      <c r="P30" t="s">
        <v>186</v>
      </c>
      <c r="Q30">
        <v>1</v>
      </c>
      <c r="W30">
        <v>0</v>
      </c>
      <c r="X30">
        <v>476480486</v>
      </c>
      <c r="Y30">
        <v>2.48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2.48</v>
      </c>
      <c r="AU30" t="s">
        <v>3</v>
      </c>
      <c r="AV30">
        <v>1</v>
      </c>
      <c r="AW30">
        <v>2</v>
      </c>
      <c r="AX30">
        <v>35065443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Y30*Source!I112</f>
        <v>5.2080000000000002</v>
      </c>
      <c r="CY30">
        <f>AD30</f>
        <v>0</v>
      </c>
      <c r="CZ30">
        <f>AH30</f>
        <v>0</v>
      </c>
      <c r="DA30">
        <f>AL30</f>
        <v>1</v>
      </c>
      <c r="DB30">
        <v>0</v>
      </c>
    </row>
    <row r="31" spans="1:106" x14ac:dyDescent="0.2">
      <c r="A31">
        <f>ROW(Source!A113)</f>
        <v>113</v>
      </c>
      <c r="B31">
        <v>35064013</v>
      </c>
      <c r="C31">
        <v>35065444</v>
      </c>
      <c r="D31">
        <v>32893498</v>
      </c>
      <c r="E31">
        <v>28875167</v>
      </c>
      <c r="F31">
        <v>1</v>
      </c>
      <c r="G31">
        <v>28875167</v>
      </c>
      <c r="H31">
        <v>1</v>
      </c>
      <c r="I31" t="s">
        <v>184</v>
      </c>
      <c r="J31" t="s">
        <v>3</v>
      </c>
      <c r="K31" t="s">
        <v>185</v>
      </c>
      <c r="L31">
        <v>1191</v>
      </c>
      <c r="N31">
        <v>1013</v>
      </c>
      <c r="O31" t="s">
        <v>186</v>
      </c>
      <c r="P31" t="s">
        <v>186</v>
      </c>
      <c r="Q31">
        <v>1</v>
      </c>
      <c r="W31">
        <v>0</v>
      </c>
      <c r="X31">
        <v>476480486</v>
      </c>
      <c r="Y31">
        <v>1.6800000000000002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0.56000000000000005</v>
      </c>
      <c r="AU31" t="s">
        <v>28</v>
      </c>
      <c r="AV31">
        <v>1</v>
      </c>
      <c r="AW31">
        <v>2</v>
      </c>
      <c r="AX31">
        <v>35065448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Y31*Source!I113</f>
        <v>1.7640000000000002</v>
      </c>
      <c r="CY31">
        <f>AD31</f>
        <v>0</v>
      </c>
      <c r="CZ31">
        <f>AH31</f>
        <v>0</v>
      </c>
      <c r="DA31">
        <f>AL31</f>
        <v>1</v>
      </c>
      <c r="DB31">
        <v>0</v>
      </c>
    </row>
    <row r="32" spans="1:106" x14ac:dyDescent="0.2">
      <c r="A32">
        <f>ROW(Source!A113)</f>
        <v>113</v>
      </c>
      <c r="B32">
        <v>35064013</v>
      </c>
      <c r="C32">
        <v>35065444</v>
      </c>
      <c r="D32">
        <v>32904578</v>
      </c>
      <c r="E32">
        <v>1</v>
      </c>
      <c r="F32">
        <v>1</v>
      </c>
      <c r="G32">
        <v>28875167</v>
      </c>
      <c r="H32">
        <v>2</v>
      </c>
      <c r="I32" t="s">
        <v>187</v>
      </c>
      <c r="J32" t="s">
        <v>188</v>
      </c>
      <c r="K32" t="s">
        <v>189</v>
      </c>
      <c r="L32">
        <v>1368</v>
      </c>
      <c r="N32">
        <v>1011</v>
      </c>
      <c r="O32" t="s">
        <v>190</v>
      </c>
      <c r="P32" t="s">
        <v>190</v>
      </c>
      <c r="Q32">
        <v>1</v>
      </c>
      <c r="W32">
        <v>0</v>
      </c>
      <c r="X32">
        <v>-811494606</v>
      </c>
      <c r="Y32">
        <v>0.89999999999999991</v>
      </c>
      <c r="AA32">
        <v>0</v>
      </c>
      <c r="AB32">
        <v>1635.52</v>
      </c>
      <c r="AC32">
        <v>347.42</v>
      </c>
      <c r="AD32">
        <v>0</v>
      </c>
      <c r="AE32">
        <v>0</v>
      </c>
      <c r="AF32">
        <v>1635.52</v>
      </c>
      <c r="AG32">
        <v>347.42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0.3</v>
      </c>
      <c r="AU32" t="s">
        <v>28</v>
      </c>
      <c r="AV32">
        <v>0</v>
      </c>
      <c r="AW32">
        <v>2</v>
      </c>
      <c r="AX32">
        <v>35065449</v>
      </c>
      <c r="AY32">
        <v>1</v>
      </c>
      <c r="AZ32">
        <v>0</v>
      </c>
      <c r="BA32">
        <v>30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Y32*Source!I113</f>
        <v>0.94499999999999995</v>
      </c>
      <c r="CY32">
        <f>AB32</f>
        <v>1635.52</v>
      </c>
      <c r="CZ32">
        <f>AF32</f>
        <v>1635.52</v>
      </c>
      <c r="DA32">
        <f>AJ32</f>
        <v>1</v>
      </c>
      <c r="DB32">
        <v>0</v>
      </c>
    </row>
    <row r="33" spans="1:106" x14ac:dyDescent="0.2">
      <c r="A33">
        <f>ROW(Source!A113)</f>
        <v>113</v>
      </c>
      <c r="B33">
        <v>35064013</v>
      </c>
      <c r="C33">
        <v>35065444</v>
      </c>
      <c r="D33">
        <v>32907124</v>
      </c>
      <c r="E33">
        <v>1</v>
      </c>
      <c r="F33">
        <v>1</v>
      </c>
      <c r="G33">
        <v>28875167</v>
      </c>
      <c r="H33">
        <v>3</v>
      </c>
      <c r="I33" t="s">
        <v>191</v>
      </c>
      <c r="J33" t="s">
        <v>192</v>
      </c>
      <c r="K33" t="s">
        <v>193</v>
      </c>
      <c r="L33">
        <v>1339</v>
      </c>
      <c r="N33">
        <v>1007</v>
      </c>
      <c r="O33" t="s">
        <v>17</v>
      </c>
      <c r="P33" t="s">
        <v>17</v>
      </c>
      <c r="Q33">
        <v>1</v>
      </c>
      <c r="W33">
        <v>0</v>
      </c>
      <c r="X33">
        <v>1653821073</v>
      </c>
      <c r="Y33">
        <v>3</v>
      </c>
      <c r="AA33">
        <v>29.98</v>
      </c>
      <c r="AB33">
        <v>0</v>
      </c>
      <c r="AC33">
        <v>0</v>
      </c>
      <c r="AD33">
        <v>0</v>
      </c>
      <c r="AE33">
        <v>29.98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1</v>
      </c>
      <c r="AU33" t="s">
        <v>28</v>
      </c>
      <c r="AV33">
        <v>0</v>
      </c>
      <c r="AW33">
        <v>2</v>
      </c>
      <c r="AX33">
        <v>35065450</v>
      </c>
      <c r="AY33">
        <v>1</v>
      </c>
      <c r="AZ33">
        <v>0</v>
      </c>
      <c r="BA33">
        <v>31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Y33*Source!I113</f>
        <v>3.1500000000000004</v>
      </c>
      <c r="CY33">
        <f>AA33</f>
        <v>29.98</v>
      </c>
      <c r="CZ33">
        <f>AE33</f>
        <v>29.98</v>
      </c>
      <c r="DA33">
        <f>AI33</f>
        <v>1</v>
      </c>
      <c r="DB33">
        <v>0</v>
      </c>
    </row>
    <row r="34" spans="1:106" x14ac:dyDescent="0.2">
      <c r="A34">
        <f>ROW(Source!A114)</f>
        <v>114</v>
      </c>
      <c r="B34">
        <v>35064013</v>
      </c>
      <c r="C34">
        <v>35065451</v>
      </c>
      <c r="D34">
        <v>32893498</v>
      </c>
      <c r="E34">
        <v>28875167</v>
      </c>
      <c r="F34">
        <v>1</v>
      </c>
      <c r="G34">
        <v>28875167</v>
      </c>
      <c r="H34">
        <v>1</v>
      </c>
      <c r="I34" t="s">
        <v>184</v>
      </c>
      <c r="J34" t="s">
        <v>3</v>
      </c>
      <c r="K34" t="s">
        <v>185</v>
      </c>
      <c r="L34">
        <v>1191</v>
      </c>
      <c r="N34">
        <v>1013</v>
      </c>
      <c r="O34" t="s">
        <v>186</v>
      </c>
      <c r="P34" t="s">
        <v>186</v>
      </c>
      <c r="Q34">
        <v>1</v>
      </c>
      <c r="W34">
        <v>0</v>
      </c>
      <c r="X34">
        <v>476480486</v>
      </c>
      <c r="Y34">
        <v>0.28000000000000003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0.14000000000000001</v>
      </c>
      <c r="AU34" t="s">
        <v>19</v>
      </c>
      <c r="AV34">
        <v>1</v>
      </c>
      <c r="AW34">
        <v>2</v>
      </c>
      <c r="AX34">
        <v>35065453</v>
      </c>
      <c r="AY34">
        <v>1</v>
      </c>
      <c r="AZ34">
        <v>0</v>
      </c>
      <c r="BA34">
        <v>32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Y34*Source!I114</f>
        <v>2.2120000000000002</v>
      </c>
      <c r="CY34">
        <f>AD34</f>
        <v>0</v>
      </c>
      <c r="CZ34">
        <f>AH34</f>
        <v>0</v>
      </c>
      <c r="DA34">
        <f>AL34</f>
        <v>1</v>
      </c>
      <c r="DB34">
        <v>0</v>
      </c>
    </row>
    <row r="35" spans="1:106" x14ac:dyDescent="0.2">
      <c r="A35">
        <f>ROW(Source!A149)</f>
        <v>149</v>
      </c>
      <c r="B35">
        <v>35064013</v>
      </c>
      <c r="C35">
        <v>35065518</v>
      </c>
      <c r="D35">
        <v>32893498</v>
      </c>
      <c r="E35">
        <v>28875167</v>
      </c>
      <c r="F35">
        <v>1</v>
      </c>
      <c r="G35">
        <v>28875167</v>
      </c>
      <c r="H35">
        <v>1</v>
      </c>
      <c r="I35" t="s">
        <v>184</v>
      </c>
      <c r="J35" t="s">
        <v>3</v>
      </c>
      <c r="K35" t="s">
        <v>185</v>
      </c>
      <c r="L35">
        <v>1191</v>
      </c>
      <c r="N35">
        <v>1013</v>
      </c>
      <c r="O35" t="s">
        <v>186</v>
      </c>
      <c r="P35" t="s">
        <v>186</v>
      </c>
      <c r="Q35">
        <v>1</v>
      </c>
      <c r="W35">
        <v>0</v>
      </c>
      <c r="X35">
        <v>476480486</v>
      </c>
      <c r="Y35">
        <v>1.54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0.77</v>
      </c>
      <c r="AU35" t="s">
        <v>19</v>
      </c>
      <c r="AV35">
        <v>1</v>
      </c>
      <c r="AW35">
        <v>2</v>
      </c>
      <c r="AX35">
        <v>35065521</v>
      </c>
      <c r="AY35">
        <v>1</v>
      </c>
      <c r="AZ35">
        <v>0</v>
      </c>
      <c r="BA35">
        <v>33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Y35*Source!I149</f>
        <v>3.2340000000000004</v>
      </c>
      <c r="CY35">
        <f>AD35</f>
        <v>0</v>
      </c>
      <c r="CZ35">
        <f>AH35</f>
        <v>0</v>
      </c>
      <c r="DA35">
        <f>AL35</f>
        <v>1</v>
      </c>
      <c r="DB35">
        <v>0</v>
      </c>
    </row>
    <row r="36" spans="1:106" x14ac:dyDescent="0.2">
      <c r="A36">
        <f>ROW(Source!A149)</f>
        <v>149</v>
      </c>
      <c r="B36">
        <v>35064013</v>
      </c>
      <c r="C36">
        <v>35065518</v>
      </c>
      <c r="D36">
        <v>32904958</v>
      </c>
      <c r="E36">
        <v>1</v>
      </c>
      <c r="F36">
        <v>1</v>
      </c>
      <c r="G36">
        <v>28875167</v>
      </c>
      <c r="H36">
        <v>2</v>
      </c>
      <c r="I36" t="s">
        <v>208</v>
      </c>
      <c r="J36" t="s">
        <v>209</v>
      </c>
      <c r="K36" t="s">
        <v>210</v>
      </c>
      <c r="L36">
        <v>1368</v>
      </c>
      <c r="N36">
        <v>1011</v>
      </c>
      <c r="O36" t="s">
        <v>190</v>
      </c>
      <c r="P36" t="s">
        <v>190</v>
      </c>
      <c r="Q36">
        <v>1</v>
      </c>
      <c r="W36">
        <v>0</v>
      </c>
      <c r="X36">
        <v>-1309149337</v>
      </c>
      <c r="Y36">
        <v>1.22</v>
      </c>
      <c r="AA36">
        <v>0</v>
      </c>
      <c r="AB36">
        <v>17.010000000000002</v>
      </c>
      <c r="AC36">
        <v>7.11</v>
      </c>
      <c r="AD36">
        <v>0</v>
      </c>
      <c r="AE36">
        <v>0</v>
      </c>
      <c r="AF36">
        <v>17.010000000000002</v>
      </c>
      <c r="AG36">
        <v>7.11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0.61</v>
      </c>
      <c r="AU36" t="s">
        <v>19</v>
      </c>
      <c r="AV36">
        <v>0</v>
      </c>
      <c r="AW36">
        <v>2</v>
      </c>
      <c r="AX36">
        <v>35065522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Y36*Source!I149</f>
        <v>2.5619999999999998</v>
      </c>
      <c r="CY36">
        <f>AB36</f>
        <v>17.010000000000002</v>
      </c>
      <c r="CZ36">
        <f>AF36</f>
        <v>17.010000000000002</v>
      </c>
      <c r="DA36">
        <f>AJ36</f>
        <v>1</v>
      </c>
      <c r="DB36">
        <v>0</v>
      </c>
    </row>
    <row r="37" spans="1:106" x14ac:dyDescent="0.2">
      <c r="A37">
        <f>ROW(Source!A150)</f>
        <v>150</v>
      </c>
      <c r="B37">
        <v>35064013</v>
      </c>
      <c r="C37">
        <v>35065526</v>
      </c>
      <c r="D37">
        <v>32893498</v>
      </c>
      <c r="E37">
        <v>28875167</v>
      </c>
      <c r="F37">
        <v>1</v>
      </c>
      <c r="G37">
        <v>28875167</v>
      </c>
      <c r="H37">
        <v>1</v>
      </c>
      <c r="I37" t="s">
        <v>184</v>
      </c>
      <c r="J37" t="s">
        <v>3</v>
      </c>
      <c r="K37" t="s">
        <v>185</v>
      </c>
      <c r="L37">
        <v>1191</v>
      </c>
      <c r="N37">
        <v>1013</v>
      </c>
      <c r="O37" t="s">
        <v>186</v>
      </c>
      <c r="P37" t="s">
        <v>186</v>
      </c>
      <c r="Q37">
        <v>1</v>
      </c>
      <c r="W37">
        <v>0</v>
      </c>
      <c r="X37">
        <v>476480486</v>
      </c>
      <c r="Y37">
        <v>1.6800000000000002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0.56000000000000005</v>
      </c>
      <c r="AU37" t="s">
        <v>28</v>
      </c>
      <c r="AV37">
        <v>1</v>
      </c>
      <c r="AW37">
        <v>2</v>
      </c>
      <c r="AX37">
        <v>35065530</v>
      </c>
      <c r="AY37">
        <v>1</v>
      </c>
      <c r="AZ37">
        <v>0</v>
      </c>
      <c r="BA37">
        <v>35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Y37*Source!I150</f>
        <v>1.7640000000000002</v>
      </c>
      <c r="CY37">
        <f>AD37</f>
        <v>0</v>
      </c>
      <c r="CZ37">
        <f>AH37</f>
        <v>0</v>
      </c>
      <c r="DA37">
        <f>AL37</f>
        <v>1</v>
      </c>
      <c r="DB37">
        <v>0</v>
      </c>
    </row>
    <row r="38" spans="1:106" x14ac:dyDescent="0.2">
      <c r="A38">
        <f>ROW(Source!A150)</f>
        <v>150</v>
      </c>
      <c r="B38">
        <v>35064013</v>
      </c>
      <c r="C38">
        <v>35065526</v>
      </c>
      <c r="D38">
        <v>32904578</v>
      </c>
      <c r="E38">
        <v>1</v>
      </c>
      <c r="F38">
        <v>1</v>
      </c>
      <c r="G38">
        <v>28875167</v>
      </c>
      <c r="H38">
        <v>2</v>
      </c>
      <c r="I38" t="s">
        <v>187</v>
      </c>
      <c r="J38" t="s">
        <v>188</v>
      </c>
      <c r="K38" t="s">
        <v>189</v>
      </c>
      <c r="L38">
        <v>1368</v>
      </c>
      <c r="N38">
        <v>1011</v>
      </c>
      <c r="O38" t="s">
        <v>190</v>
      </c>
      <c r="P38" t="s">
        <v>190</v>
      </c>
      <c r="Q38">
        <v>1</v>
      </c>
      <c r="W38">
        <v>0</v>
      </c>
      <c r="X38">
        <v>-811494606</v>
      </c>
      <c r="Y38">
        <v>0.89999999999999991</v>
      </c>
      <c r="AA38">
        <v>0</v>
      </c>
      <c r="AB38">
        <v>1635.52</v>
      </c>
      <c r="AC38">
        <v>347.42</v>
      </c>
      <c r="AD38">
        <v>0</v>
      </c>
      <c r="AE38">
        <v>0</v>
      </c>
      <c r="AF38">
        <v>1635.52</v>
      </c>
      <c r="AG38">
        <v>347.42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0.3</v>
      </c>
      <c r="AU38" t="s">
        <v>28</v>
      </c>
      <c r="AV38">
        <v>0</v>
      </c>
      <c r="AW38">
        <v>2</v>
      </c>
      <c r="AX38">
        <v>35065531</v>
      </c>
      <c r="AY38">
        <v>1</v>
      </c>
      <c r="AZ38">
        <v>0</v>
      </c>
      <c r="BA38">
        <v>36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Y38*Source!I150</f>
        <v>0.94499999999999995</v>
      </c>
      <c r="CY38">
        <f>AB38</f>
        <v>1635.52</v>
      </c>
      <c r="CZ38">
        <f>AF38</f>
        <v>1635.52</v>
      </c>
      <c r="DA38">
        <f>AJ38</f>
        <v>1</v>
      </c>
      <c r="DB38">
        <v>0</v>
      </c>
    </row>
    <row r="39" spans="1:106" x14ac:dyDescent="0.2">
      <c r="A39">
        <f>ROW(Source!A150)</f>
        <v>150</v>
      </c>
      <c r="B39">
        <v>35064013</v>
      </c>
      <c r="C39">
        <v>35065526</v>
      </c>
      <c r="D39">
        <v>32907124</v>
      </c>
      <c r="E39">
        <v>1</v>
      </c>
      <c r="F39">
        <v>1</v>
      </c>
      <c r="G39">
        <v>28875167</v>
      </c>
      <c r="H39">
        <v>3</v>
      </c>
      <c r="I39" t="s">
        <v>191</v>
      </c>
      <c r="J39" t="s">
        <v>192</v>
      </c>
      <c r="K39" t="s">
        <v>193</v>
      </c>
      <c r="L39">
        <v>1339</v>
      </c>
      <c r="N39">
        <v>1007</v>
      </c>
      <c r="O39" t="s">
        <v>17</v>
      </c>
      <c r="P39" t="s">
        <v>17</v>
      </c>
      <c r="Q39">
        <v>1</v>
      </c>
      <c r="W39">
        <v>0</v>
      </c>
      <c r="X39">
        <v>1653821073</v>
      </c>
      <c r="Y39">
        <v>3</v>
      </c>
      <c r="AA39">
        <v>29.98</v>
      </c>
      <c r="AB39">
        <v>0</v>
      </c>
      <c r="AC39">
        <v>0</v>
      </c>
      <c r="AD39">
        <v>0</v>
      </c>
      <c r="AE39">
        <v>29.98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1</v>
      </c>
      <c r="AU39" t="s">
        <v>28</v>
      </c>
      <c r="AV39">
        <v>0</v>
      </c>
      <c r="AW39">
        <v>2</v>
      </c>
      <c r="AX39">
        <v>35065532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Y39*Source!I150</f>
        <v>3.1500000000000004</v>
      </c>
      <c r="CY39">
        <f>AA39</f>
        <v>29.98</v>
      </c>
      <c r="CZ39">
        <f>AE39</f>
        <v>29.98</v>
      </c>
      <c r="DA39">
        <f>AI39</f>
        <v>1</v>
      </c>
      <c r="DB39">
        <v>0</v>
      </c>
    </row>
    <row r="40" spans="1:106" x14ac:dyDescent="0.2">
      <c r="A40">
        <f>ROW(Source!A151)</f>
        <v>151</v>
      </c>
      <c r="B40">
        <v>35064013</v>
      </c>
      <c r="C40">
        <v>35065533</v>
      </c>
      <c r="D40">
        <v>32893498</v>
      </c>
      <c r="E40">
        <v>28875167</v>
      </c>
      <c r="F40">
        <v>1</v>
      </c>
      <c r="G40">
        <v>28875167</v>
      </c>
      <c r="H40">
        <v>1</v>
      </c>
      <c r="I40" t="s">
        <v>184</v>
      </c>
      <c r="J40" t="s">
        <v>3</v>
      </c>
      <c r="K40" t="s">
        <v>185</v>
      </c>
      <c r="L40">
        <v>1191</v>
      </c>
      <c r="N40">
        <v>1013</v>
      </c>
      <c r="O40" t="s">
        <v>186</v>
      </c>
      <c r="P40" t="s">
        <v>186</v>
      </c>
      <c r="Q40">
        <v>1</v>
      </c>
      <c r="W40">
        <v>0</v>
      </c>
      <c r="X40">
        <v>476480486</v>
      </c>
      <c r="Y40">
        <v>0.28000000000000003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0.14000000000000001</v>
      </c>
      <c r="AU40" t="s">
        <v>19</v>
      </c>
      <c r="AV40">
        <v>1</v>
      </c>
      <c r="AW40">
        <v>2</v>
      </c>
      <c r="AX40">
        <v>35065535</v>
      </c>
      <c r="AY40">
        <v>1</v>
      </c>
      <c r="AZ40">
        <v>0</v>
      </c>
      <c r="BA40">
        <v>38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Y40*Source!I151</f>
        <v>2.2120000000000002</v>
      </c>
      <c r="CY40">
        <f>AD40</f>
        <v>0</v>
      </c>
      <c r="CZ40">
        <f>AH40</f>
        <v>0</v>
      </c>
      <c r="DA40">
        <f>AL40</f>
        <v>1</v>
      </c>
      <c r="DB40">
        <v>0</v>
      </c>
    </row>
    <row r="41" spans="1:106" x14ac:dyDescent="0.2">
      <c r="A41">
        <f>ROW(Source!A186)</f>
        <v>186</v>
      </c>
      <c r="B41">
        <v>35064013</v>
      </c>
      <c r="C41">
        <v>35065592</v>
      </c>
      <c r="D41">
        <v>32893498</v>
      </c>
      <c r="E41">
        <v>28875167</v>
      </c>
      <c r="F41">
        <v>1</v>
      </c>
      <c r="G41">
        <v>28875167</v>
      </c>
      <c r="H41">
        <v>1</v>
      </c>
      <c r="I41" t="s">
        <v>184</v>
      </c>
      <c r="J41" t="s">
        <v>3</v>
      </c>
      <c r="K41" t="s">
        <v>185</v>
      </c>
      <c r="L41">
        <v>1191</v>
      </c>
      <c r="N41">
        <v>1013</v>
      </c>
      <c r="O41" t="s">
        <v>186</v>
      </c>
      <c r="P41" t="s">
        <v>186</v>
      </c>
      <c r="Q41">
        <v>1</v>
      </c>
      <c r="W41">
        <v>0</v>
      </c>
      <c r="X41">
        <v>476480486</v>
      </c>
      <c r="Y41">
        <v>1.54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0.77</v>
      </c>
      <c r="AU41" t="s">
        <v>19</v>
      </c>
      <c r="AV41">
        <v>1</v>
      </c>
      <c r="AW41">
        <v>2</v>
      </c>
      <c r="AX41">
        <v>35065595</v>
      </c>
      <c r="AY41">
        <v>1</v>
      </c>
      <c r="AZ41">
        <v>0</v>
      </c>
      <c r="BA41">
        <v>39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Y41*Source!I186</f>
        <v>3.2340000000000004</v>
      </c>
      <c r="CY41">
        <f>AD41</f>
        <v>0</v>
      </c>
      <c r="CZ41">
        <f>AH41</f>
        <v>0</v>
      </c>
      <c r="DA41">
        <f>AL41</f>
        <v>1</v>
      </c>
      <c r="DB41">
        <v>0</v>
      </c>
    </row>
    <row r="42" spans="1:106" x14ac:dyDescent="0.2">
      <c r="A42">
        <f>ROW(Source!A186)</f>
        <v>186</v>
      </c>
      <c r="B42">
        <v>35064013</v>
      </c>
      <c r="C42">
        <v>35065592</v>
      </c>
      <c r="D42">
        <v>32904958</v>
      </c>
      <c r="E42">
        <v>1</v>
      </c>
      <c r="F42">
        <v>1</v>
      </c>
      <c r="G42">
        <v>28875167</v>
      </c>
      <c r="H42">
        <v>2</v>
      </c>
      <c r="I42" t="s">
        <v>208</v>
      </c>
      <c r="J42" t="s">
        <v>209</v>
      </c>
      <c r="K42" t="s">
        <v>210</v>
      </c>
      <c r="L42">
        <v>1368</v>
      </c>
      <c r="N42">
        <v>1011</v>
      </c>
      <c r="O42" t="s">
        <v>190</v>
      </c>
      <c r="P42" t="s">
        <v>190</v>
      </c>
      <c r="Q42">
        <v>1</v>
      </c>
      <c r="W42">
        <v>0</v>
      </c>
      <c r="X42">
        <v>-1309149337</v>
      </c>
      <c r="Y42">
        <v>1.22</v>
      </c>
      <c r="AA42">
        <v>0</v>
      </c>
      <c r="AB42">
        <v>17.010000000000002</v>
      </c>
      <c r="AC42">
        <v>7.11</v>
      </c>
      <c r="AD42">
        <v>0</v>
      </c>
      <c r="AE42">
        <v>0</v>
      </c>
      <c r="AF42">
        <v>17.010000000000002</v>
      </c>
      <c r="AG42">
        <v>7.11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0.61</v>
      </c>
      <c r="AU42" t="s">
        <v>19</v>
      </c>
      <c r="AV42">
        <v>0</v>
      </c>
      <c r="AW42">
        <v>2</v>
      </c>
      <c r="AX42">
        <v>35065596</v>
      </c>
      <c r="AY42">
        <v>1</v>
      </c>
      <c r="AZ42">
        <v>0</v>
      </c>
      <c r="BA42">
        <v>40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Y42*Source!I186</f>
        <v>2.5619999999999998</v>
      </c>
      <c r="CY42">
        <f>AB42</f>
        <v>17.010000000000002</v>
      </c>
      <c r="CZ42">
        <f>AF42</f>
        <v>17.010000000000002</v>
      </c>
      <c r="DA42">
        <f>AJ42</f>
        <v>1</v>
      </c>
      <c r="DB42">
        <v>0</v>
      </c>
    </row>
    <row r="43" spans="1:106" x14ac:dyDescent="0.2">
      <c r="A43">
        <f>ROW(Source!A187)</f>
        <v>187</v>
      </c>
      <c r="B43">
        <v>35064013</v>
      </c>
      <c r="C43">
        <v>35070787</v>
      </c>
      <c r="D43">
        <v>32893498</v>
      </c>
      <c r="E43">
        <v>28875167</v>
      </c>
      <c r="F43">
        <v>1</v>
      </c>
      <c r="G43">
        <v>28875167</v>
      </c>
      <c r="H43">
        <v>1</v>
      </c>
      <c r="I43" t="s">
        <v>184</v>
      </c>
      <c r="J43" t="s">
        <v>3</v>
      </c>
      <c r="K43" t="s">
        <v>185</v>
      </c>
      <c r="L43">
        <v>1191</v>
      </c>
      <c r="N43">
        <v>1013</v>
      </c>
      <c r="O43" t="s">
        <v>186</v>
      </c>
      <c r="P43" t="s">
        <v>186</v>
      </c>
      <c r="Q43">
        <v>1</v>
      </c>
      <c r="W43">
        <v>0</v>
      </c>
      <c r="X43">
        <v>476480486</v>
      </c>
      <c r="Y43">
        <v>2.48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2.48</v>
      </c>
      <c r="AU43" t="s">
        <v>3</v>
      </c>
      <c r="AV43">
        <v>1</v>
      </c>
      <c r="AW43">
        <v>2</v>
      </c>
      <c r="AX43">
        <v>35070789</v>
      </c>
      <c r="AY43">
        <v>1</v>
      </c>
      <c r="AZ43">
        <v>0</v>
      </c>
      <c r="BA43">
        <v>41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Y43*Source!I187</f>
        <v>5.2080000000000002</v>
      </c>
      <c r="CY43">
        <f>AD43</f>
        <v>0</v>
      </c>
      <c r="CZ43">
        <f>AH43</f>
        <v>0</v>
      </c>
      <c r="DA43">
        <f>AL43</f>
        <v>1</v>
      </c>
      <c r="DB43">
        <v>0</v>
      </c>
    </row>
    <row r="44" spans="1:106" x14ac:dyDescent="0.2">
      <c r="A44">
        <f>ROW(Source!A188)</f>
        <v>188</v>
      </c>
      <c r="B44">
        <v>35064013</v>
      </c>
      <c r="C44">
        <v>35065597</v>
      </c>
      <c r="D44">
        <v>32893498</v>
      </c>
      <c r="E44">
        <v>28875167</v>
      </c>
      <c r="F44">
        <v>1</v>
      </c>
      <c r="G44">
        <v>28875167</v>
      </c>
      <c r="H44">
        <v>1</v>
      </c>
      <c r="I44" t="s">
        <v>184</v>
      </c>
      <c r="J44" t="s">
        <v>3</v>
      </c>
      <c r="K44" t="s">
        <v>185</v>
      </c>
      <c r="L44">
        <v>1191</v>
      </c>
      <c r="N44">
        <v>1013</v>
      </c>
      <c r="O44" t="s">
        <v>186</v>
      </c>
      <c r="P44" t="s">
        <v>186</v>
      </c>
      <c r="Q44">
        <v>1</v>
      </c>
      <c r="W44">
        <v>0</v>
      </c>
      <c r="X44">
        <v>476480486</v>
      </c>
      <c r="Y44">
        <v>1.6800000000000002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0.56000000000000005</v>
      </c>
      <c r="AU44" t="s">
        <v>28</v>
      </c>
      <c r="AV44">
        <v>1</v>
      </c>
      <c r="AW44">
        <v>2</v>
      </c>
      <c r="AX44">
        <v>35065601</v>
      </c>
      <c r="AY44">
        <v>1</v>
      </c>
      <c r="AZ44">
        <v>0</v>
      </c>
      <c r="BA44">
        <v>42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Y44*Source!I188</f>
        <v>1.7640000000000002</v>
      </c>
      <c r="CY44">
        <f>AD44</f>
        <v>0</v>
      </c>
      <c r="CZ44">
        <f>AH44</f>
        <v>0</v>
      </c>
      <c r="DA44">
        <f>AL44</f>
        <v>1</v>
      </c>
      <c r="DB44">
        <v>0</v>
      </c>
    </row>
    <row r="45" spans="1:106" x14ac:dyDescent="0.2">
      <c r="A45">
        <f>ROW(Source!A188)</f>
        <v>188</v>
      </c>
      <c r="B45">
        <v>35064013</v>
      </c>
      <c r="C45">
        <v>35065597</v>
      </c>
      <c r="D45">
        <v>32904578</v>
      </c>
      <c r="E45">
        <v>1</v>
      </c>
      <c r="F45">
        <v>1</v>
      </c>
      <c r="G45">
        <v>28875167</v>
      </c>
      <c r="H45">
        <v>2</v>
      </c>
      <c r="I45" t="s">
        <v>187</v>
      </c>
      <c r="J45" t="s">
        <v>188</v>
      </c>
      <c r="K45" t="s">
        <v>189</v>
      </c>
      <c r="L45">
        <v>1368</v>
      </c>
      <c r="N45">
        <v>1011</v>
      </c>
      <c r="O45" t="s">
        <v>190</v>
      </c>
      <c r="P45" t="s">
        <v>190</v>
      </c>
      <c r="Q45">
        <v>1</v>
      </c>
      <c r="W45">
        <v>0</v>
      </c>
      <c r="X45">
        <v>-811494606</v>
      </c>
      <c r="Y45">
        <v>0.89999999999999991</v>
      </c>
      <c r="AA45">
        <v>0</v>
      </c>
      <c r="AB45">
        <v>1635.52</v>
      </c>
      <c r="AC45">
        <v>347.42</v>
      </c>
      <c r="AD45">
        <v>0</v>
      </c>
      <c r="AE45">
        <v>0</v>
      </c>
      <c r="AF45">
        <v>1635.52</v>
      </c>
      <c r="AG45">
        <v>347.42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0.3</v>
      </c>
      <c r="AU45" t="s">
        <v>28</v>
      </c>
      <c r="AV45">
        <v>0</v>
      </c>
      <c r="AW45">
        <v>2</v>
      </c>
      <c r="AX45">
        <v>35065602</v>
      </c>
      <c r="AY45">
        <v>1</v>
      </c>
      <c r="AZ45">
        <v>0</v>
      </c>
      <c r="BA45">
        <v>43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Y45*Source!I188</f>
        <v>0.94499999999999995</v>
      </c>
      <c r="CY45">
        <f>AB45</f>
        <v>1635.52</v>
      </c>
      <c r="CZ45">
        <f>AF45</f>
        <v>1635.52</v>
      </c>
      <c r="DA45">
        <f>AJ45</f>
        <v>1</v>
      </c>
      <c r="DB45">
        <v>0</v>
      </c>
    </row>
    <row r="46" spans="1:106" x14ac:dyDescent="0.2">
      <c r="A46">
        <f>ROW(Source!A188)</f>
        <v>188</v>
      </c>
      <c r="B46">
        <v>35064013</v>
      </c>
      <c r="C46">
        <v>35065597</v>
      </c>
      <c r="D46">
        <v>32907124</v>
      </c>
      <c r="E46">
        <v>1</v>
      </c>
      <c r="F46">
        <v>1</v>
      </c>
      <c r="G46">
        <v>28875167</v>
      </c>
      <c r="H46">
        <v>3</v>
      </c>
      <c r="I46" t="s">
        <v>191</v>
      </c>
      <c r="J46" t="s">
        <v>192</v>
      </c>
      <c r="K46" t="s">
        <v>193</v>
      </c>
      <c r="L46">
        <v>1339</v>
      </c>
      <c r="N46">
        <v>1007</v>
      </c>
      <c r="O46" t="s">
        <v>17</v>
      </c>
      <c r="P46" t="s">
        <v>17</v>
      </c>
      <c r="Q46">
        <v>1</v>
      </c>
      <c r="W46">
        <v>0</v>
      </c>
      <c r="X46">
        <v>1653821073</v>
      </c>
      <c r="Y46">
        <v>3</v>
      </c>
      <c r="AA46">
        <v>29.98</v>
      </c>
      <c r="AB46">
        <v>0</v>
      </c>
      <c r="AC46">
        <v>0</v>
      </c>
      <c r="AD46">
        <v>0</v>
      </c>
      <c r="AE46">
        <v>29.98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1</v>
      </c>
      <c r="AU46" t="s">
        <v>28</v>
      </c>
      <c r="AV46">
        <v>0</v>
      </c>
      <c r="AW46">
        <v>2</v>
      </c>
      <c r="AX46">
        <v>35065603</v>
      </c>
      <c r="AY46">
        <v>1</v>
      </c>
      <c r="AZ46">
        <v>0</v>
      </c>
      <c r="BA46">
        <v>44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Y46*Source!I188</f>
        <v>3.1500000000000004</v>
      </c>
      <c r="CY46">
        <f>AA46</f>
        <v>29.98</v>
      </c>
      <c r="CZ46">
        <f>AE46</f>
        <v>29.98</v>
      </c>
      <c r="DA46">
        <f>AI46</f>
        <v>1</v>
      </c>
      <c r="DB46">
        <v>0</v>
      </c>
    </row>
    <row r="47" spans="1:106" x14ac:dyDescent="0.2">
      <c r="A47">
        <f>ROW(Source!A189)</f>
        <v>189</v>
      </c>
      <c r="B47">
        <v>35064013</v>
      </c>
      <c r="C47">
        <v>35065604</v>
      </c>
      <c r="D47">
        <v>32893498</v>
      </c>
      <c r="E47">
        <v>28875167</v>
      </c>
      <c r="F47">
        <v>1</v>
      </c>
      <c r="G47">
        <v>28875167</v>
      </c>
      <c r="H47">
        <v>1</v>
      </c>
      <c r="I47" t="s">
        <v>184</v>
      </c>
      <c r="J47" t="s">
        <v>3</v>
      </c>
      <c r="K47" t="s">
        <v>185</v>
      </c>
      <c r="L47">
        <v>1191</v>
      </c>
      <c r="N47">
        <v>1013</v>
      </c>
      <c r="O47" t="s">
        <v>186</v>
      </c>
      <c r="P47" t="s">
        <v>186</v>
      </c>
      <c r="Q47">
        <v>1</v>
      </c>
      <c r="W47">
        <v>0</v>
      </c>
      <c r="X47">
        <v>476480486</v>
      </c>
      <c r="Y47">
        <v>0.28000000000000003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0.14000000000000001</v>
      </c>
      <c r="AU47" t="s">
        <v>19</v>
      </c>
      <c r="AV47">
        <v>1</v>
      </c>
      <c r="AW47">
        <v>2</v>
      </c>
      <c r="AX47">
        <v>35065606</v>
      </c>
      <c r="AY47">
        <v>1</v>
      </c>
      <c r="AZ47">
        <v>0</v>
      </c>
      <c r="BA47">
        <v>45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Y47*Source!I189</f>
        <v>2.2120000000000002</v>
      </c>
      <c r="CY47">
        <f>AD47</f>
        <v>0</v>
      </c>
      <c r="CZ47">
        <f>AH47</f>
        <v>0</v>
      </c>
      <c r="DA47">
        <f>AL47</f>
        <v>1</v>
      </c>
      <c r="DB47">
        <v>0</v>
      </c>
    </row>
    <row r="48" spans="1:106" x14ac:dyDescent="0.2">
      <c r="A48">
        <f>ROW(Source!A224)</f>
        <v>224</v>
      </c>
      <c r="B48">
        <v>35064013</v>
      </c>
      <c r="C48">
        <v>35065663</v>
      </c>
      <c r="D48">
        <v>32893498</v>
      </c>
      <c r="E48">
        <v>28875167</v>
      </c>
      <c r="F48">
        <v>1</v>
      </c>
      <c r="G48">
        <v>28875167</v>
      </c>
      <c r="H48">
        <v>1</v>
      </c>
      <c r="I48" t="s">
        <v>184</v>
      </c>
      <c r="J48" t="s">
        <v>3</v>
      </c>
      <c r="K48" t="s">
        <v>185</v>
      </c>
      <c r="L48">
        <v>1191</v>
      </c>
      <c r="N48">
        <v>1013</v>
      </c>
      <c r="O48" t="s">
        <v>186</v>
      </c>
      <c r="P48" t="s">
        <v>186</v>
      </c>
      <c r="Q48">
        <v>1</v>
      </c>
      <c r="W48">
        <v>0</v>
      </c>
      <c r="X48">
        <v>476480486</v>
      </c>
      <c r="Y48">
        <v>1.54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0.77</v>
      </c>
      <c r="AU48" t="s">
        <v>19</v>
      </c>
      <c r="AV48">
        <v>1</v>
      </c>
      <c r="AW48">
        <v>2</v>
      </c>
      <c r="AX48">
        <v>35065666</v>
      </c>
      <c r="AY48">
        <v>1</v>
      </c>
      <c r="AZ48">
        <v>0</v>
      </c>
      <c r="BA48">
        <v>46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Y48*Source!I224</f>
        <v>3.2340000000000004</v>
      </c>
      <c r="CY48">
        <f>AD48</f>
        <v>0</v>
      </c>
      <c r="CZ48">
        <f>AH48</f>
        <v>0</v>
      </c>
      <c r="DA48">
        <f>AL48</f>
        <v>1</v>
      </c>
      <c r="DB48">
        <v>0</v>
      </c>
    </row>
    <row r="49" spans="1:106" x14ac:dyDescent="0.2">
      <c r="A49">
        <f>ROW(Source!A224)</f>
        <v>224</v>
      </c>
      <c r="B49">
        <v>35064013</v>
      </c>
      <c r="C49">
        <v>35065663</v>
      </c>
      <c r="D49">
        <v>32904958</v>
      </c>
      <c r="E49">
        <v>1</v>
      </c>
      <c r="F49">
        <v>1</v>
      </c>
      <c r="G49">
        <v>28875167</v>
      </c>
      <c r="H49">
        <v>2</v>
      </c>
      <c r="I49" t="s">
        <v>208</v>
      </c>
      <c r="J49" t="s">
        <v>209</v>
      </c>
      <c r="K49" t="s">
        <v>210</v>
      </c>
      <c r="L49">
        <v>1368</v>
      </c>
      <c r="N49">
        <v>1011</v>
      </c>
      <c r="O49" t="s">
        <v>190</v>
      </c>
      <c r="P49" t="s">
        <v>190</v>
      </c>
      <c r="Q49">
        <v>1</v>
      </c>
      <c r="W49">
        <v>0</v>
      </c>
      <c r="X49">
        <v>-1309149337</v>
      </c>
      <c r="Y49">
        <v>1.22</v>
      </c>
      <c r="AA49">
        <v>0</v>
      </c>
      <c r="AB49">
        <v>17.010000000000002</v>
      </c>
      <c r="AC49">
        <v>7.11</v>
      </c>
      <c r="AD49">
        <v>0</v>
      </c>
      <c r="AE49">
        <v>0</v>
      </c>
      <c r="AF49">
        <v>17.010000000000002</v>
      </c>
      <c r="AG49">
        <v>7.11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0.61</v>
      </c>
      <c r="AU49" t="s">
        <v>19</v>
      </c>
      <c r="AV49">
        <v>0</v>
      </c>
      <c r="AW49">
        <v>2</v>
      </c>
      <c r="AX49">
        <v>35065667</v>
      </c>
      <c r="AY49">
        <v>1</v>
      </c>
      <c r="AZ49">
        <v>0</v>
      </c>
      <c r="BA49">
        <v>47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Y49*Source!I224</f>
        <v>2.5619999999999998</v>
      </c>
      <c r="CY49">
        <f>AB49</f>
        <v>17.010000000000002</v>
      </c>
      <c r="CZ49">
        <f>AF49</f>
        <v>17.010000000000002</v>
      </c>
      <c r="DA49">
        <f>AJ49</f>
        <v>1</v>
      </c>
      <c r="DB49">
        <v>0</v>
      </c>
    </row>
    <row r="50" spans="1:106" x14ac:dyDescent="0.2">
      <c r="A50">
        <f>ROW(Source!A225)</f>
        <v>225</v>
      </c>
      <c r="B50">
        <v>35064013</v>
      </c>
      <c r="C50">
        <v>35065668</v>
      </c>
      <c r="D50">
        <v>32893498</v>
      </c>
      <c r="E50">
        <v>28875167</v>
      </c>
      <c r="F50">
        <v>1</v>
      </c>
      <c r="G50">
        <v>28875167</v>
      </c>
      <c r="H50">
        <v>1</v>
      </c>
      <c r="I50" t="s">
        <v>184</v>
      </c>
      <c r="J50" t="s">
        <v>3</v>
      </c>
      <c r="K50" t="s">
        <v>185</v>
      </c>
      <c r="L50">
        <v>1191</v>
      </c>
      <c r="N50">
        <v>1013</v>
      </c>
      <c r="O50" t="s">
        <v>186</v>
      </c>
      <c r="P50" t="s">
        <v>186</v>
      </c>
      <c r="Q50">
        <v>1</v>
      </c>
      <c r="W50">
        <v>0</v>
      </c>
      <c r="X50">
        <v>476480486</v>
      </c>
      <c r="Y50">
        <v>1.6800000000000002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0.56000000000000005</v>
      </c>
      <c r="AU50" t="s">
        <v>28</v>
      </c>
      <c r="AV50">
        <v>1</v>
      </c>
      <c r="AW50">
        <v>2</v>
      </c>
      <c r="AX50">
        <v>35065672</v>
      </c>
      <c r="AY50">
        <v>1</v>
      </c>
      <c r="AZ50">
        <v>0</v>
      </c>
      <c r="BA50">
        <v>48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Y50*Source!I225</f>
        <v>1.7640000000000002</v>
      </c>
      <c r="CY50">
        <f>AD50</f>
        <v>0</v>
      </c>
      <c r="CZ50">
        <f>AH50</f>
        <v>0</v>
      </c>
      <c r="DA50">
        <f>AL50</f>
        <v>1</v>
      </c>
      <c r="DB50">
        <v>0</v>
      </c>
    </row>
    <row r="51" spans="1:106" x14ac:dyDescent="0.2">
      <c r="A51">
        <f>ROW(Source!A225)</f>
        <v>225</v>
      </c>
      <c r="B51">
        <v>35064013</v>
      </c>
      <c r="C51">
        <v>35065668</v>
      </c>
      <c r="D51">
        <v>32904578</v>
      </c>
      <c r="E51">
        <v>1</v>
      </c>
      <c r="F51">
        <v>1</v>
      </c>
      <c r="G51">
        <v>28875167</v>
      </c>
      <c r="H51">
        <v>2</v>
      </c>
      <c r="I51" t="s">
        <v>187</v>
      </c>
      <c r="J51" t="s">
        <v>188</v>
      </c>
      <c r="K51" t="s">
        <v>189</v>
      </c>
      <c r="L51">
        <v>1368</v>
      </c>
      <c r="N51">
        <v>1011</v>
      </c>
      <c r="O51" t="s">
        <v>190</v>
      </c>
      <c r="P51" t="s">
        <v>190</v>
      </c>
      <c r="Q51">
        <v>1</v>
      </c>
      <c r="W51">
        <v>0</v>
      </c>
      <c r="X51">
        <v>-811494606</v>
      </c>
      <c r="Y51">
        <v>0.89999999999999991</v>
      </c>
      <c r="AA51">
        <v>0</v>
      </c>
      <c r="AB51">
        <v>1635.52</v>
      </c>
      <c r="AC51">
        <v>347.42</v>
      </c>
      <c r="AD51">
        <v>0</v>
      </c>
      <c r="AE51">
        <v>0</v>
      </c>
      <c r="AF51">
        <v>1635.52</v>
      </c>
      <c r="AG51">
        <v>347.42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0.3</v>
      </c>
      <c r="AU51" t="s">
        <v>28</v>
      </c>
      <c r="AV51">
        <v>0</v>
      </c>
      <c r="AW51">
        <v>2</v>
      </c>
      <c r="AX51">
        <v>35065673</v>
      </c>
      <c r="AY51">
        <v>1</v>
      </c>
      <c r="AZ51">
        <v>0</v>
      </c>
      <c r="BA51">
        <v>49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Y51*Source!I225</f>
        <v>0.94499999999999995</v>
      </c>
      <c r="CY51">
        <f>AB51</f>
        <v>1635.52</v>
      </c>
      <c r="CZ51">
        <f>AF51</f>
        <v>1635.52</v>
      </c>
      <c r="DA51">
        <f>AJ51</f>
        <v>1</v>
      </c>
      <c r="DB51">
        <v>0</v>
      </c>
    </row>
    <row r="52" spans="1:106" x14ac:dyDescent="0.2">
      <c r="A52">
        <f>ROW(Source!A225)</f>
        <v>225</v>
      </c>
      <c r="B52">
        <v>35064013</v>
      </c>
      <c r="C52">
        <v>35065668</v>
      </c>
      <c r="D52">
        <v>32907124</v>
      </c>
      <c r="E52">
        <v>1</v>
      </c>
      <c r="F52">
        <v>1</v>
      </c>
      <c r="G52">
        <v>28875167</v>
      </c>
      <c r="H52">
        <v>3</v>
      </c>
      <c r="I52" t="s">
        <v>191</v>
      </c>
      <c r="J52" t="s">
        <v>192</v>
      </c>
      <c r="K52" t="s">
        <v>193</v>
      </c>
      <c r="L52">
        <v>1339</v>
      </c>
      <c r="N52">
        <v>1007</v>
      </c>
      <c r="O52" t="s">
        <v>17</v>
      </c>
      <c r="P52" t="s">
        <v>17</v>
      </c>
      <c r="Q52">
        <v>1</v>
      </c>
      <c r="W52">
        <v>0</v>
      </c>
      <c r="X52">
        <v>1653821073</v>
      </c>
      <c r="Y52">
        <v>3</v>
      </c>
      <c r="AA52">
        <v>29.98</v>
      </c>
      <c r="AB52">
        <v>0</v>
      </c>
      <c r="AC52">
        <v>0</v>
      </c>
      <c r="AD52">
        <v>0</v>
      </c>
      <c r="AE52">
        <v>29.98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</v>
      </c>
      <c r="AU52" t="s">
        <v>28</v>
      </c>
      <c r="AV52">
        <v>0</v>
      </c>
      <c r="AW52">
        <v>2</v>
      </c>
      <c r="AX52">
        <v>35065674</v>
      </c>
      <c r="AY52">
        <v>1</v>
      </c>
      <c r="AZ52">
        <v>0</v>
      </c>
      <c r="BA52">
        <v>50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Y52*Source!I225</f>
        <v>3.1500000000000004</v>
      </c>
      <c r="CY52">
        <f>AA52</f>
        <v>29.98</v>
      </c>
      <c r="CZ52">
        <f>AE52</f>
        <v>29.98</v>
      </c>
      <c r="DA52">
        <f>AI52</f>
        <v>1</v>
      </c>
      <c r="DB52">
        <v>0</v>
      </c>
    </row>
    <row r="53" spans="1:106" x14ac:dyDescent="0.2">
      <c r="A53">
        <f>ROW(Source!A226)</f>
        <v>226</v>
      </c>
      <c r="B53">
        <v>35064013</v>
      </c>
      <c r="C53">
        <v>35065675</v>
      </c>
      <c r="D53">
        <v>32893498</v>
      </c>
      <c r="E53">
        <v>28875167</v>
      </c>
      <c r="F53">
        <v>1</v>
      </c>
      <c r="G53">
        <v>28875167</v>
      </c>
      <c r="H53">
        <v>1</v>
      </c>
      <c r="I53" t="s">
        <v>184</v>
      </c>
      <c r="J53" t="s">
        <v>3</v>
      </c>
      <c r="K53" t="s">
        <v>185</v>
      </c>
      <c r="L53">
        <v>1191</v>
      </c>
      <c r="N53">
        <v>1013</v>
      </c>
      <c r="O53" t="s">
        <v>186</v>
      </c>
      <c r="P53" t="s">
        <v>186</v>
      </c>
      <c r="Q53">
        <v>1</v>
      </c>
      <c r="W53">
        <v>0</v>
      </c>
      <c r="X53">
        <v>476480486</v>
      </c>
      <c r="Y53">
        <v>0.28000000000000003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0.14000000000000001</v>
      </c>
      <c r="AU53" t="s">
        <v>19</v>
      </c>
      <c r="AV53">
        <v>1</v>
      </c>
      <c r="AW53">
        <v>2</v>
      </c>
      <c r="AX53">
        <v>35065677</v>
      </c>
      <c r="AY53">
        <v>1</v>
      </c>
      <c r="AZ53">
        <v>0</v>
      </c>
      <c r="BA53">
        <v>51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Y53*Source!I226</f>
        <v>2.2120000000000002</v>
      </c>
      <c r="CY53">
        <f>AD53</f>
        <v>0</v>
      </c>
      <c r="CZ53">
        <f>AH53</f>
        <v>0</v>
      </c>
      <c r="DA53">
        <f>AL53</f>
        <v>1</v>
      </c>
      <c r="DB53">
        <v>0</v>
      </c>
    </row>
    <row r="54" spans="1:106" x14ac:dyDescent="0.2">
      <c r="A54">
        <f>ROW(Source!A261)</f>
        <v>261</v>
      </c>
      <c r="B54">
        <v>35064013</v>
      </c>
      <c r="C54">
        <v>35070790</v>
      </c>
      <c r="D54">
        <v>32893498</v>
      </c>
      <c r="E54">
        <v>28875167</v>
      </c>
      <c r="F54">
        <v>1</v>
      </c>
      <c r="G54">
        <v>28875167</v>
      </c>
      <c r="H54">
        <v>1</v>
      </c>
      <c r="I54" t="s">
        <v>184</v>
      </c>
      <c r="J54" t="s">
        <v>3</v>
      </c>
      <c r="K54" t="s">
        <v>185</v>
      </c>
      <c r="L54">
        <v>1191</v>
      </c>
      <c r="N54">
        <v>1013</v>
      </c>
      <c r="O54" t="s">
        <v>186</v>
      </c>
      <c r="P54" t="s">
        <v>186</v>
      </c>
      <c r="Q54">
        <v>1</v>
      </c>
      <c r="W54">
        <v>0</v>
      </c>
      <c r="X54">
        <v>476480486</v>
      </c>
      <c r="Y54">
        <v>1.6800000000000002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0.56000000000000005</v>
      </c>
      <c r="AU54" t="s">
        <v>28</v>
      </c>
      <c r="AV54">
        <v>1</v>
      </c>
      <c r="AW54">
        <v>2</v>
      </c>
      <c r="AX54">
        <v>35070794</v>
      </c>
      <c r="AY54">
        <v>1</v>
      </c>
      <c r="AZ54">
        <v>0</v>
      </c>
      <c r="BA54">
        <v>52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Y54*Source!I261</f>
        <v>1.7640000000000002</v>
      </c>
      <c r="CY54">
        <f>AD54</f>
        <v>0</v>
      </c>
      <c r="CZ54">
        <f>AH54</f>
        <v>0</v>
      </c>
      <c r="DA54">
        <f>AL54</f>
        <v>1</v>
      </c>
      <c r="DB54">
        <v>0</v>
      </c>
    </row>
    <row r="55" spans="1:106" x14ac:dyDescent="0.2">
      <c r="A55">
        <f>ROW(Source!A261)</f>
        <v>261</v>
      </c>
      <c r="B55">
        <v>35064013</v>
      </c>
      <c r="C55">
        <v>35070790</v>
      </c>
      <c r="D55">
        <v>32904578</v>
      </c>
      <c r="E55">
        <v>1</v>
      </c>
      <c r="F55">
        <v>1</v>
      </c>
      <c r="G55">
        <v>28875167</v>
      </c>
      <c r="H55">
        <v>2</v>
      </c>
      <c r="I55" t="s">
        <v>187</v>
      </c>
      <c r="J55" t="s">
        <v>188</v>
      </c>
      <c r="K55" t="s">
        <v>189</v>
      </c>
      <c r="L55">
        <v>1368</v>
      </c>
      <c r="N55">
        <v>1011</v>
      </c>
      <c r="O55" t="s">
        <v>190</v>
      </c>
      <c r="P55" t="s">
        <v>190</v>
      </c>
      <c r="Q55">
        <v>1</v>
      </c>
      <c r="W55">
        <v>0</v>
      </c>
      <c r="X55">
        <v>-811494606</v>
      </c>
      <c r="Y55">
        <v>0.89999999999999991</v>
      </c>
      <c r="AA55">
        <v>0</v>
      </c>
      <c r="AB55">
        <v>1635.52</v>
      </c>
      <c r="AC55">
        <v>347.42</v>
      </c>
      <c r="AD55">
        <v>0</v>
      </c>
      <c r="AE55">
        <v>0</v>
      </c>
      <c r="AF55">
        <v>1635.52</v>
      </c>
      <c r="AG55">
        <v>347.42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0.3</v>
      </c>
      <c r="AU55" t="s">
        <v>28</v>
      </c>
      <c r="AV55">
        <v>0</v>
      </c>
      <c r="AW55">
        <v>2</v>
      </c>
      <c r="AX55">
        <v>35070795</v>
      </c>
      <c r="AY55">
        <v>1</v>
      </c>
      <c r="AZ55">
        <v>0</v>
      </c>
      <c r="BA55">
        <v>53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Y55*Source!I261</f>
        <v>0.94499999999999995</v>
      </c>
      <c r="CY55">
        <f>AB55</f>
        <v>1635.52</v>
      </c>
      <c r="CZ55">
        <f>AF55</f>
        <v>1635.52</v>
      </c>
      <c r="DA55">
        <f>AJ55</f>
        <v>1</v>
      </c>
      <c r="DB55">
        <v>0</v>
      </c>
    </row>
    <row r="56" spans="1:106" x14ac:dyDescent="0.2">
      <c r="A56">
        <f>ROW(Source!A261)</f>
        <v>261</v>
      </c>
      <c r="B56">
        <v>35064013</v>
      </c>
      <c r="C56">
        <v>35070790</v>
      </c>
      <c r="D56">
        <v>32907124</v>
      </c>
      <c r="E56">
        <v>1</v>
      </c>
      <c r="F56">
        <v>1</v>
      </c>
      <c r="G56">
        <v>28875167</v>
      </c>
      <c r="H56">
        <v>3</v>
      </c>
      <c r="I56" t="s">
        <v>191</v>
      </c>
      <c r="J56" t="s">
        <v>192</v>
      </c>
      <c r="K56" t="s">
        <v>193</v>
      </c>
      <c r="L56">
        <v>1339</v>
      </c>
      <c r="N56">
        <v>1007</v>
      </c>
      <c r="O56" t="s">
        <v>17</v>
      </c>
      <c r="P56" t="s">
        <v>17</v>
      </c>
      <c r="Q56">
        <v>1</v>
      </c>
      <c r="W56">
        <v>0</v>
      </c>
      <c r="X56">
        <v>1653821073</v>
      </c>
      <c r="Y56">
        <v>3</v>
      </c>
      <c r="AA56">
        <v>29.98</v>
      </c>
      <c r="AB56">
        <v>0</v>
      </c>
      <c r="AC56">
        <v>0</v>
      </c>
      <c r="AD56">
        <v>0</v>
      </c>
      <c r="AE56">
        <v>29.98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</v>
      </c>
      <c r="AU56" t="s">
        <v>28</v>
      </c>
      <c r="AV56">
        <v>0</v>
      </c>
      <c r="AW56">
        <v>2</v>
      </c>
      <c r="AX56">
        <v>35070796</v>
      </c>
      <c r="AY56">
        <v>1</v>
      </c>
      <c r="AZ56">
        <v>0</v>
      </c>
      <c r="BA56">
        <v>54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Y56*Source!I261</f>
        <v>3.1500000000000004</v>
      </c>
      <c r="CY56">
        <f>AA56</f>
        <v>29.98</v>
      </c>
      <c r="CZ56">
        <f>AE56</f>
        <v>29.98</v>
      </c>
      <c r="DA56">
        <f>AI56</f>
        <v>1</v>
      </c>
      <c r="DB56">
        <v>0</v>
      </c>
    </row>
    <row r="57" spans="1:106" x14ac:dyDescent="0.2">
      <c r="A57">
        <f>ROW(Source!A262)</f>
        <v>262</v>
      </c>
      <c r="B57">
        <v>35064013</v>
      </c>
      <c r="C57">
        <v>35070430</v>
      </c>
      <c r="D57">
        <v>32893498</v>
      </c>
      <c r="E57">
        <v>28875167</v>
      </c>
      <c r="F57">
        <v>1</v>
      </c>
      <c r="G57">
        <v>28875167</v>
      </c>
      <c r="H57">
        <v>1</v>
      </c>
      <c r="I57" t="s">
        <v>184</v>
      </c>
      <c r="J57" t="s">
        <v>3</v>
      </c>
      <c r="K57" t="s">
        <v>185</v>
      </c>
      <c r="L57">
        <v>1191</v>
      </c>
      <c r="N57">
        <v>1013</v>
      </c>
      <c r="O57" t="s">
        <v>186</v>
      </c>
      <c r="P57" t="s">
        <v>186</v>
      </c>
      <c r="Q57">
        <v>1</v>
      </c>
      <c r="W57">
        <v>0</v>
      </c>
      <c r="X57">
        <v>476480486</v>
      </c>
      <c r="Y57">
        <v>0.28000000000000003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0.14000000000000001</v>
      </c>
      <c r="AU57" t="s">
        <v>19</v>
      </c>
      <c r="AV57">
        <v>1</v>
      </c>
      <c r="AW57">
        <v>2</v>
      </c>
      <c r="AX57">
        <v>35070432</v>
      </c>
      <c r="AY57">
        <v>1</v>
      </c>
      <c r="AZ57">
        <v>0</v>
      </c>
      <c r="BA57">
        <v>55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Y57*Source!I262</f>
        <v>2.2120000000000002</v>
      </c>
      <c r="CY57">
        <f>AD57</f>
        <v>0</v>
      </c>
      <c r="CZ57">
        <f>AH57</f>
        <v>0</v>
      </c>
      <c r="DA57">
        <f>AL57</f>
        <v>1</v>
      </c>
      <c r="DB57">
        <v>0</v>
      </c>
    </row>
    <row r="58" spans="1:106" x14ac:dyDescent="0.2">
      <c r="A58">
        <f>ROW(Source!A263)</f>
        <v>263</v>
      </c>
      <c r="B58">
        <v>35064013</v>
      </c>
      <c r="C58">
        <v>35070797</v>
      </c>
      <c r="D58">
        <v>32893498</v>
      </c>
      <c r="E58">
        <v>28875167</v>
      </c>
      <c r="F58">
        <v>1</v>
      </c>
      <c r="G58">
        <v>28875167</v>
      </c>
      <c r="H58">
        <v>1</v>
      </c>
      <c r="I58" t="s">
        <v>184</v>
      </c>
      <c r="J58" t="s">
        <v>3</v>
      </c>
      <c r="K58" t="s">
        <v>185</v>
      </c>
      <c r="L58">
        <v>1191</v>
      </c>
      <c r="N58">
        <v>1013</v>
      </c>
      <c r="O58" t="s">
        <v>186</v>
      </c>
      <c r="P58" t="s">
        <v>186</v>
      </c>
      <c r="Q58">
        <v>1</v>
      </c>
      <c r="W58">
        <v>0</v>
      </c>
      <c r="X58">
        <v>476480486</v>
      </c>
      <c r="Y58">
        <v>0.76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0.76</v>
      </c>
      <c r="AU58" t="s">
        <v>3</v>
      </c>
      <c r="AV58">
        <v>1</v>
      </c>
      <c r="AW58">
        <v>2</v>
      </c>
      <c r="AX58">
        <v>35070801</v>
      </c>
      <c r="AY58">
        <v>1</v>
      </c>
      <c r="AZ58">
        <v>0</v>
      </c>
      <c r="BA58">
        <v>56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Y58*Source!I263</f>
        <v>1.5960000000000001</v>
      </c>
      <c r="CY58">
        <f>AD58</f>
        <v>0</v>
      </c>
      <c r="CZ58">
        <f>AH58</f>
        <v>0</v>
      </c>
      <c r="DA58">
        <f>AL58</f>
        <v>1</v>
      </c>
      <c r="DB58">
        <v>0</v>
      </c>
    </row>
    <row r="59" spans="1:106" x14ac:dyDescent="0.2">
      <c r="A59">
        <f>ROW(Source!A263)</f>
        <v>263</v>
      </c>
      <c r="B59">
        <v>35064013</v>
      </c>
      <c r="C59">
        <v>35070797</v>
      </c>
      <c r="D59">
        <v>32907521</v>
      </c>
      <c r="E59">
        <v>1</v>
      </c>
      <c r="F59">
        <v>1</v>
      </c>
      <c r="G59">
        <v>28875167</v>
      </c>
      <c r="H59">
        <v>3</v>
      </c>
      <c r="I59" t="s">
        <v>194</v>
      </c>
      <c r="J59" t="s">
        <v>195</v>
      </c>
      <c r="K59" t="s">
        <v>196</v>
      </c>
      <c r="L59">
        <v>1354</v>
      </c>
      <c r="N59">
        <v>1010</v>
      </c>
      <c r="O59" t="s">
        <v>197</v>
      </c>
      <c r="P59" t="s">
        <v>197</v>
      </c>
      <c r="Q59">
        <v>1</v>
      </c>
      <c r="W59">
        <v>0</v>
      </c>
      <c r="X59">
        <v>1012127127</v>
      </c>
      <c r="Y59">
        <v>1</v>
      </c>
      <c r="AA59">
        <v>1.55</v>
      </c>
      <c r="AB59">
        <v>0</v>
      </c>
      <c r="AC59">
        <v>0</v>
      </c>
      <c r="AD59">
        <v>0</v>
      </c>
      <c r="AE59">
        <v>1.55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1</v>
      </c>
      <c r="AU59" t="s">
        <v>3</v>
      </c>
      <c r="AV59">
        <v>0</v>
      </c>
      <c r="AW59">
        <v>2</v>
      </c>
      <c r="AX59">
        <v>35070802</v>
      </c>
      <c r="AY59">
        <v>1</v>
      </c>
      <c r="AZ59">
        <v>0</v>
      </c>
      <c r="BA59">
        <v>57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Y59*Source!I263</f>
        <v>2.1</v>
      </c>
      <c r="CY59">
        <f>AA59</f>
        <v>1.55</v>
      </c>
      <c r="CZ59">
        <f>AE59</f>
        <v>1.55</v>
      </c>
      <c r="DA59">
        <f>AI59</f>
        <v>1</v>
      </c>
      <c r="DB59">
        <v>0</v>
      </c>
    </row>
    <row r="60" spans="1:106" x14ac:dyDescent="0.2">
      <c r="A60">
        <f>ROW(Source!A263)</f>
        <v>263</v>
      </c>
      <c r="B60">
        <v>35064013</v>
      </c>
      <c r="C60">
        <v>35070797</v>
      </c>
      <c r="D60">
        <v>32907867</v>
      </c>
      <c r="E60">
        <v>1</v>
      </c>
      <c r="F60">
        <v>1</v>
      </c>
      <c r="G60">
        <v>28875167</v>
      </c>
      <c r="H60">
        <v>3</v>
      </c>
      <c r="I60" t="s">
        <v>198</v>
      </c>
      <c r="J60" t="s">
        <v>199</v>
      </c>
      <c r="K60" t="s">
        <v>200</v>
      </c>
      <c r="L60">
        <v>1346</v>
      </c>
      <c r="N60">
        <v>1009</v>
      </c>
      <c r="O60" t="s">
        <v>49</v>
      </c>
      <c r="P60" t="s">
        <v>49</v>
      </c>
      <c r="Q60">
        <v>1</v>
      </c>
      <c r="W60">
        <v>0</v>
      </c>
      <c r="X60">
        <v>1967152144</v>
      </c>
      <c r="Y60">
        <v>1.6E-2</v>
      </c>
      <c r="AA60">
        <v>735.73</v>
      </c>
      <c r="AB60">
        <v>0</v>
      </c>
      <c r="AC60">
        <v>0</v>
      </c>
      <c r="AD60">
        <v>0</v>
      </c>
      <c r="AE60">
        <v>735.73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1.6E-2</v>
      </c>
      <c r="AU60" t="s">
        <v>3</v>
      </c>
      <c r="AV60">
        <v>0</v>
      </c>
      <c r="AW60">
        <v>2</v>
      </c>
      <c r="AX60">
        <v>35070803</v>
      </c>
      <c r="AY60">
        <v>1</v>
      </c>
      <c r="AZ60">
        <v>0</v>
      </c>
      <c r="BA60">
        <v>58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Y60*Source!I263</f>
        <v>3.3600000000000005E-2</v>
      </c>
      <c r="CY60">
        <f>AA60</f>
        <v>735.73</v>
      </c>
      <c r="CZ60">
        <f>AE60</f>
        <v>735.73</v>
      </c>
      <c r="DA60">
        <f>AI60</f>
        <v>1</v>
      </c>
      <c r="DB60">
        <v>0</v>
      </c>
    </row>
    <row r="61" spans="1:106" x14ac:dyDescent="0.2">
      <c r="A61">
        <f>ROW(Source!A264)</f>
        <v>264</v>
      </c>
      <c r="B61">
        <v>35064013</v>
      </c>
      <c r="C61">
        <v>35070804</v>
      </c>
      <c r="D61">
        <v>32893498</v>
      </c>
      <c r="E61">
        <v>28875167</v>
      </c>
      <c r="F61">
        <v>1</v>
      </c>
      <c r="G61">
        <v>28875167</v>
      </c>
      <c r="H61">
        <v>1</v>
      </c>
      <c r="I61" t="s">
        <v>184</v>
      </c>
      <c r="J61" t="s">
        <v>3</v>
      </c>
      <c r="K61" t="s">
        <v>185</v>
      </c>
      <c r="L61">
        <v>1191</v>
      </c>
      <c r="N61">
        <v>1013</v>
      </c>
      <c r="O61" t="s">
        <v>186</v>
      </c>
      <c r="P61" t="s">
        <v>186</v>
      </c>
      <c r="Q61">
        <v>1</v>
      </c>
      <c r="W61">
        <v>0</v>
      </c>
      <c r="X61">
        <v>476480486</v>
      </c>
      <c r="Y61">
        <v>1.7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1.7</v>
      </c>
      <c r="AU61" t="s">
        <v>3</v>
      </c>
      <c r="AV61">
        <v>1</v>
      </c>
      <c r="AW61">
        <v>2</v>
      </c>
      <c r="AX61">
        <v>35070809</v>
      </c>
      <c r="AY61">
        <v>1</v>
      </c>
      <c r="AZ61">
        <v>0</v>
      </c>
      <c r="BA61">
        <v>59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Y61*Source!I264</f>
        <v>3.57</v>
      </c>
      <c r="CY61">
        <f>AD61</f>
        <v>0</v>
      </c>
      <c r="CZ61">
        <f>AH61</f>
        <v>0</v>
      </c>
      <c r="DA61">
        <f>AL61</f>
        <v>1</v>
      </c>
      <c r="DB61">
        <v>0</v>
      </c>
    </row>
    <row r="62" spans="1:106" x14ac:dyDescent="0.2">
      <c r="A62">
        <f>ROW(Source!A264)</f>
        <v>264</v>
      </c>
      <c r="B62">
        <v>35064013</v>
      </c>
      <c r="C62">
        <v>35070804</v>
      </c>
      <c r="D62">
        <v>32904862</v>
      </c>
      <c r="E62">
        <v>1</v>
      </c>
      <c r="F62">
        <v>1</v>
      </c>
      <c r="G62">
        <v>28875167</v>
      </c>
      <c r="H62">
        <v>2</v>
      </c>
      <c r="I62" t="s">
        <v>201</v>
      </c>
      <c r="J62" t="s">
        <v>202</v>
      </c>
      <c r="K62" t="s">
        <v>203</v>
      </c>
      <c r="L62">
        <v>1368</v>
      </c>
      <c r="N62">
        <v>1011</v>
      </c>
      <c r="O62" t="s">
        <v>190</v>
      </c>
      <c r="P62" t="s">
        <v>190</v>
      </c>
      <c r="Q62">
        <v>1</v>
      </c>
      <c r="W62">
        <v>0</v>
      </c>
      <c r="X62">
        <v>1117557932</v>
      </c>
      <c r="Y62">
        <v>1.02</v>
      </c>
      <c r="AA62">
        <v>0</v>
      </c>
      <c r="AB62">
        <v>62.65</v>
      </c>
      <c r="AC62">
        <v>3.39</v>
      </c>
      <c r="AD62">
        <v>0</v>
      </c>
      <c r="AE62">
        <v>0</v>
      </c>
      <c r="AF62">
        <v>62.65</v>
      </c>
      <c r="AG62">
        <v>3.39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1.02</v>
      </c>
      <c r="AU62" t="s">
        <v>3</v>
      </c>
      <c r="AV62">
        <v>0</v>
      </c>
      <c r="AW62">
        <v>2</v>
      </c>
      <c r="AX62">
        <v>35070810</v>
      </c>
      <c r="AY62">
        <v>1</v>
      </c>
      <c r="AZ62">
        <v>0</v>
      </c>
      <c r="BA62">
        <v>60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Y62*Source!I264</f>
        <v>2.1420000000000003</v>
      </c>
      <c r="CY62">
        <f>AB62</f>
        <v>62.65</v>
      </c>
      <c r="CZ62">
        <f>AF62</f>
        <v>62.65</v>
      </c>
      <c r="DA62">
        <f>AJ62</f>
        <v>1</v>
      </c>
      <c r="DB62">
        <v>0</v>
      </c>
    </row>
    <row r="63" spans="1:106" x14ac:dyDescent="0.2">
      <c r="A63">
        <f>ROW(Source!A264)</f>
        <v>264</v>
      </c>
      <c r="B63">
        <v>35064013</v>
      </c>
      <c r="C63">
        <v>35070804</v>
      </c>
      <c r="D63">
        <v>32907124</v>
      </c>
      <c r="E63">
        <v>1</v>
      </c>
      <c r="F63">
        <v>1</v>
      </c>
      <c r="G63">
        <v>28875167</v>
      </c>
      <c r="H63">
        <v>3</v>
      </c>
      <c r="I63" t="s">
        <v>191</v>
      </c>
      <c r="J63" t="s">
        <v>192</v>
      </c>
      <c r="K63" t="s">
        <v>193</v>
      </c>
      <c r="L63">
        <v>1339</v>
      </c>
      <c r="N63">
        <v>1007</v>
      </c>
      <c r="O63" t="s">
        <v>17</v>
      </c>
      <c r="P63" t="s">
        <v>17</v>
      </c>
      <c r="Q63">
        <v>1</v>
      </c>
      <c r="W63">
        <v>0</v>
      </c>
      <c r="X63">
        <v>1653821073</v>
      </c>
      <c r="Y63">
        <v>0.01</v>
      </c>
      <c r="AA63">
        <v>29.98</v>
      </c>
      <c r="AB63">
        <v>0</v>
      </c>
      <c r="AC63">
        <v>0</v>
      </c>
      <c r="AD63">
        <v>0</v>
      </c>
      <c r="AE63">
        <v>29.98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0.01</v>
      </c>
      <c r="AU63" t="s">
        <v>3</v>
      </c>
      <c r="AV63">
        <v>0</v>
      </c>
      <c r="AW63">
        <v>2</v>
      </c>
      <c r="AX63">
        <v>35070811</v>
      </c>
      <c r="AY63">
        <v>1</v>
      </c>
      <c r="AZ63">
        <v>0</v>
      </c>
      <c r="BA63">
        <v>61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Y63*Source!I264</f>
        <v>2.1000000000000001E-2</v>
      </c>
      <c r="CY63">
        <f>AA63</f>
        <v>29.98</v>
      </c>
      <c r="CZ63">
        <f>AE63</f>
        <v>29.98</v>
      </c>
      <c r="DA63">
        <f>AI63</f>
        <v>1</v>
      </c>
      <c r="DB63">
        <v>0</v>
      </c>
    </row>
    <row r="64" spans="1:106" x14ac:dyDescent="0.2">
      <c r="A64">
        <f>ROW(Source!A264)</f>
        <v>264</v>
      </c>
      <c r="B64">
        <v>35064013</v>
      </c>
      <c r="C64">
        <v>35070804</v>
      </c>
      <c r="D64">
        <v>32907865</v>
      </c>
      <c r="E64">
        <v>1</v>
      </c>
      <c r="F64">
        <v>1</v>
      </c>
      <c r="G64">
        <v>28875167</v>
      </c>
      <c r="H64">
        <v>3</v>
      </c>
      <c r="I64" t="s">
        <v>204</v>
      </c>
      <c r="J64" t="s">
        <v>205</v>
      </c>
      <c r="K64" t="s">
        <v>206</v>
      </c>
      <c r="L64">
        <v>1296</v>
      </c>
      <c r="N64">
        <v>1002</v>
      </c>
      <c r="O64" t="s">
        <v>207</v>
      </c>
      <c r="P64" t="s">
        <v>207</v>
      </c>
      <c r="Q64">
        <v>1</v>
      </c>
      <c r="W64">
        <v>0</v>
      </c>
      <c r="X64">
        <v>396502491</v>
      </c>
      <c r="Y64">
        <v>0.1</v>
      </c>
      <c r="AA64">
        <v>1254.3800000000001</v>
      </c>
      <c r="AB64">
        <v>0</v>
      </c>
      <c r="AC64">
        <v>0</v>
      </c>
      <c r="AD64">
        <v>0</v>
      </c>
      <c r="AE64">
        <v>1254.3800000000001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0.1</v>
      </c>
      <c r="AU64" t="s">
        <v>3</v>
      </c>
      <c r="AV64">
        <v>0</v>
      </c>
      <c r="AW64">
        <v>2</v>
      </c>
      <c r="AX64">
        <v>35070812</v>
      </c>
      <c r="AY64">
        <v>1</v>
      </c>
      <c r="AZ64">
        <v>0</v>
      </c>
      <c r="BA64">
        <v>62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Y64*Source!I264</f>
        <v>0.21000000000000002</v>
      </c>
      <c r="CY64">
        <f>AA64</f>
        <v>1254.3800000000001</v>
      </c>
      <c r="CZ64">
        <f>AE64</f>
        <v>1254.3800000000001</v>
      </c>
      <c r="DA64">
        <f>AI64</f>
        <v>1</v>
      </c>
      <c r="DB64">
        <v>0</v>
      </c>
    </row>
    <row r="65" spans="1:106" x14ac:dyDescent="0.2">
      <c r="A65">
        <f>ROW(Source!A299)</f>
        <v>299</v>
      </c>
      <c r="B65">
        <v>35064013</v>
      </c>
      <c r="C65">
        <v>35070488</v>
      </c>
      <c r="D65">
        <v>32893498</v>
      </c>
      <c r="E65">
        <v>28875167</v>
      </c>
      <c r="F65">
        <v>1</v>
      </c>
      <c r="G65">
        <v>28875167</v>
      </c>
      <c r="H65">
        <v>1</v>
      </c>
      <c r="I65" t="s">
        <v>184</v>
      </c>
      <c r="J65" t="s">
        <v>3</v>
      </c>
      <c r="K65" t="s">
        <v>185</v>
      </c>
      <c r="L65">
        <v>1191</v>
      </c>
      <c r="N65">
        <v>1013</v>
      </c>
      <c r="O65" t="s">
        <v>186</v>
      </c>
      <c r="P65" t="s">
        <v>186</v>
      </c>
      <c r="Q65">
        <v>1</v>
      </c>
      <c r="W65">
        <v>0</v>
      </c>
      <c r="X65">
        <v>476480486</v>
      </c>
      <c r="Y65">
        <v>4.55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0.65</v>
      </c>
      <c r="AU65" t="s">
        <v>155</v>
      </c>
      <c r="AV65">
        <v>1</v>
      </c>
      <c r="AW65">
        <v>2</v>
      </c>
      <c r="AX65">
        <v>35070490</v>
      </c>
      <c r="AY65">
        <v>1</v>
      </c>
      <c r="AZ65">
        <v>0</v>
      </c>
      <c r="BA65">
        <v>63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Y65*Source!I299</f>
        <v>35.945</v>
      </c>
      <c r="CY65">
        <f>AD65</f>
        <v>0</v>
      </c>
      <c r="CZ65">
        <f>AH65</f>
        <v>0</v>
      </c>
      <c r="DA65">
        <f>AL65</f>
        <v>1</v>
      </c>
      <c r="DB65">
        <v>0</v>
      </c>
    </row>
    <row r="66" spans="1:106" x14ac:dyDescent="0.2">
      <c r="A66">
        <f>ROW(Source!A300)</f>
        <v>300</v>
      </c>
      <c r="B66">
        <v>35064013</v>
      </c>
      <c r="C66">
        <v>35070813</v>
      </c>
      <c r="D66">
        <v>32893498</v>
      </c>
      <c r="E66">
        <v>28875167</v>
      </c>
      <c r="F66">
        <v>1</v>
      </c>
      <c r="G66">
        <v>28875167</v>
      </c>
      <c r="H66">
        <v>1</v>
      </c>
      <c r="I66" t="s">
        <v>184</v>
      </c>
      <c r="J66" t="s">
        <v>3</v>
      </c>
      <c r="K66" t="s">
        <v>185</v>
      </c>
      <c r="L66">
        <v>1191</v>
      </c>
      <c r="N66">
        <v>1013</v>
      </c>
      <c r="O66" t="s">
        <v>186</v>
      </c>
      <c r="P66" t="s">
        <v>186</v>
      </c>
      <c r="Q66">
        <v>1</v>
      </c>
      <c r="W66">
        <v>0</v>
      </c>
      <c r="X66">
        <v>476480486</v>
      </c>
      <c r="Y66">
        <v>2.7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0.27</v>
      </c>
      <c r="AU66" t="s">
        <v>157</v>
      </c>
      <c r="AV66">
        <v>1</v>
      </c>
      <c r="AW66">
        <v>2</v>
      </c>
      <c r="AX66">
        <v>35070814</v>
      </c>
      <c r="AY66">
        <v>1</v>
      </c>
      <c r="AZ66">
        <v>0</v>
      </c>
      <c r="BA66">
        <v>64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Y66*Source!I300</f>
        <v>21.330000000000002</v>
      </c>
      <c r="CY66">
        <f>AD66</f>
        <v>0</v>
      </c>
      <c r="CZ66">
        <f>AH66</f>
        <v>0</v>
      </c>
      <c r="DA66">
        <f>AL66</f>
        <v>1</v>
      </c>
      <c r="DB66">
        <v>0</v>
      </c>
    </row>
    <row r="67" spans="1:106" x14ac:dyDescent="0.2">
      <c r="A67">
        <f>ROW(Source!A300)</f>
        <v>300</v>
      </c>
      <c r="B67">
        <v>35064013</v>
      </c>
      <c r="C67">
        <v>35070813</v>
      </c>
      <c r="D67">
        <v>32907863</v>
      </c>
      <c r="E67">
        <v>1</v>
      </c>
      <c r="F67">
        <v>1</v>
      </c>
      <c r="G67">
        <v>28875167</v>
      </c>
      <c r="H67">
        <v>3</v>
      </c>
      <c r="I67" t="s">
        <v>47</v>
      </c>
      <c r="J67" t="s">
        <v>50</v>
      </c>
      <c r="K67" t="s">
        <v>48</v>
      </c>
      <c r="L67">
        <v>1346</v>
      </c>
      <c r="N67">
        <v>1009</v>
      </c>
      <c r="O67" t="s">
        <v>49</v>
      </c>
      <c r="P67" t="s">
        <v>49</v>
      </c>
      <c r="Q67">
        <v>1</v>
      </c>
      <c r="W67">
        <v>1</v>
      </c>
      <c r="X67">
        <v>-1979446105</v>
      </c>
      <c r="Y67">
        <v>-80</v>
      </c>
      <c r="AA67">
        <v>3.74</v>
      </c>
      <c r="AB67">
        <v>0</v>
      </c>
      <c r="AC67">
        <v>0</v>
      </c>
      <c r="AD67">
        <v>0</v>
      </c>
      <c r="AE67">
        <v>3.74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-8</v>
      </c>
      <c r="AU67" t="s">
        <v>157</v>
      </c>
      <c r="AV67">
        <v>0</v>
      </c>
      <c r="AW67">
        <v>2</v>
      </c>
      <c r="AX67">
        <v>35070815</v>
      </c>
      <c r="AY67">
        <v>1</v>
      </c>
      <c r="AZ67">
        <v>6144</v>
      </c>
      <c r="BA67">
        <v>65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Y67*Source!I300</f>
        <v>-632</v>
      </c>
      <c r="CY67">
        <f>AA67</f>
        <v>3.74</v>
      </c>
      <c r="CZ67">
        <f>AE67</f>
        <v>3.74</v>
      </c>
      <c r="DA67">
        <f>AI67</f>
        <v>1</v>
      </c>
      <c r="DB67">
        <v>0</v>
      </c>
    </row>
    <row r="68" spans="1:106" x14ac:dyDescent="0.2">
      <c r="A68">
        <f>ROW(Source!A300)</f>
        <v>300</v>
      </c>
      <c r="B68">
        <v>35064013</v>
      </c>
      <c r="C68">
        <v>35070813</v>
      </c>
      <c r="D68">
        <v>32907864</v>
      </c>
      <c r="E68">
        <v>1</v>
      </c>
      <c r="F68">
        <v>1</v>
      </c>
      <c r="G68">
        <v>28875167</v>
      </c>
      <c r="H68">
        <v>3</v>
      </c>
      <c r="I68" t="s">
        <v>52</v>
      </c>
      <c r="J68" t="s">
        <v>54</v>
      </c>
      <c r="K68" t="s">
        <v>53</v>
      </c>
      <c r="L68">
        <v>1346</v>
      </c>
      <c r="N68">
        <v>1009</v>
      </c>
      <c r="O68" t="s">
        <v>49</v>
      </c>
      <c r="P68" t="s">
        <v>49</v>
      </c>
      <c r="Q68">
        <v>1</v>
      </c>
      <c r="W68">
        <v>0</v>
      </c>
      <c r="X68">
        <v>-21584326</v>
      </c>
      <c r="Y68">
        <v>50</v>
      </c>
      <c r="AA68">
        <v>3.3</v>
      </c>
      <c r="AB68">
        <v>0</v>
      </c>
      <c r="AC68">
        <v>0</v>
      </c>
      <c r="AD68">
        <v>0</v>
      </c>
      <c r="AE68">
        <v>3.3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0</v>
      </c>
      <c r="AP68">
        <v>1</v>
      </c>
      <c r="AQ68">
        <v>0</v>
      </c>
      <c r="AR68">
        <v>0</v>
      </c>
      <c r="AS68" t="s">
        <v>3</v>
      </c>
      <c r="AT68">
        <v>5</v>
      </c>
      <c r="AU68" t="s">
        <v>157</v>
      </c>
      <c r="AV68">
        <v>0</v>
      </c>
      <c r="AW68">
        <v>1</v>
      </c>
      <c r="AX68">
        <v>-1</v>
      </c>
      <c r="AY68">
        <v>0</v>
      </c>
      <c r="AZ68">
        <v>0</v>
      </c>
      <c r="BA68" t="s">
        <v>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Y68*Source!I300</f>
        <v>395</v>
      </c>
      <c r="CY68">
        <f>AA68</f>
        <v>3.3</v>
      </c>
      <c r="CZ68">
        <f>AE68</f>
        <v>3.3</v>
      </c>
      <c r="DA68">
        <f>AI68</f>
        <v>1</v>
      </c>
      <c r="DB68">
        <v>0</v>
      </c>
    </row>
    <row r="69" spans="1:106" x14ac:dyDescent="0.2">
      <c r="A69">
        <f>ROW(Source!A337)</f>
        <v>337</v>
      </c>
      <c r="B69">
        <v>35064013</v>
      </c>
      <c r="C69">
        <v>35070968</v>
      </c>
      <c r="D69">
        <v>32893498</v>
      </c>
      <c r="E69">
        <v>28875167</v>
      </c>
      <c r="F69">
        <v>1</v>
      </c>
      <c r="G69">
        <v>28875167</v>
      </c>
      <c r="H69">
        <v>1</v>
      </c>
      <c r="I69" t="s">
        <v>184</v>
      </c>
      <c r="J69" t="s">
        <v>3</v>
      </c>
      <c r="K69" t="s">
        <v>185</v>
      </c>
      <c r="L69">
        <v>1191</v>
      </c>
      <c r="N69">
        <v>1013</v>
      </c>
      <c r="O69" t="s">
        <v>186</v>
      </c>
      <c r="P69" t="s">
        <v>186</v>
      </c>
      <c r="Q69">
        <v>1</v>
      </c>
      <c r="W69">
        <v>0</v>
      </c>
      <c r="X69">
        <v>476480486</v>
      </c>
      <c r="Y69">
        <v>5.2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0.65</v>
      </c>
      <c r="AU69" t="s">
        <v>162</v>
      </c>
      <c r="AV69">
        <v>1</v>
      </c>
      <c r="AW69">
        <v>2</v>
      </c>
      <c r="AX69">
        <v>35070970</v>
      </c>
      <c r="AY69">
        <v>1</v>
      </c>
      <c r="AZ69">
        <v>0</v>
      </c>
      <c r="BA69">
        <v>66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Y69*Source!I337</f>
        <v>41.080000000000005</v>
      </c>
      <c r="CY69">
        <f>AD69</f>
        <v>0</v>
      </c>
      <c r="CZ69">
        <f>AH69</f>
        <v>0</v>
      </c>
      <c r="DA69">
        <f>AL69</f>
        <v>1</v>
      </c>
      <c r="DB69">
        <v>0</v>
      </c>
    </row>
    <row r="70" spans="1:106" x14ac:dyDescent="0.2">
      <c r="A70">
        <f>ROW(Source!A338)</f>
        <v>338</v>
      </c>
      <c r="B70">
        <v>35064013</v>
      </c>
      <c r="C70">
        <v>35070971</v>
      </c>
      <c r="D70">
        <v>32893498</v>
      </c>
      <c r="E70">
        <v>28875167</v>
      </c>
      <c r="F70">
        <v>1</v>
      </c>
      <c r="G70">
        <v>28875167</v>
      </c>
      <c r="H70">
        <v>1</v>
      </c>
      <c r="I70" t="s">
        <v>184</v>
      </c>
      <c r="J70" t="s">
        <v>3</v>
      </c>
      <c r="K70" t="s">
        <v>185</v>
      </c>
      <c r="L70">
        <v>1191</v>
      </c>
      <c r="N70">
        <v>1013</v>
      </c>
      <c r="O70" t="s">
        <v>186</v>
      </c>
      <c r="P70" t="s">
        <v>186</v>
      </c>
      <c r="Q70">
        <v>1</v>
      </c>
      <c r="W70">
        <v>0</v>
      </c>
      <c r="X70">
        <v>476480486</v>
      </c>
      <c r="Y70">
        <v>3.24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0.27</v>
      </c>
      <c r="AU70" t="s">
        <v>164</v>
      </c>
      <c r="AV70">
        <v>1</v>
      </c>
      <c r="AW70">
        <v>2</v>
      </c>
      <c r="AX70">
        <v>35070975</v>
      </c>
      <c r="AY70">
        <v>1</v>
      </c>
      <c r="AZ70">
        <v>0</v>
      </c>
      <c r="BA70">
        <v>67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Y70*Source!I338</f>
        <v>25.596000000000004</v>
      </c>
      <c r="CY70">
        <f>AD70</f>
        <v>0</v>
      </c>
      <c r="CZ70">
        <f>AH70</f>
        <v>0</v>
      </c>
      <c r="DA70">
        <f>AL70</f>
        <v>1</v>
      </c>
      <c r="DB70">
        <v>0</v>
      </c>
    </row>
    <row r="71" spans="1:106" x14ac:dyDescent="0.2">
      <c r="A71">
        <f>ROW(Source!A338)</f>
        <v>338</v>
      </c>
      <c r="B71">
        <v>35064013</v>
      </c>
      <c r="C71">
        <v>35070971</v>
      </c>
      <c r="D71">
        <v>32907863</v>
      </c>
      <c r="E71">
        <v>1</v>
      </c>
      <c r="F71">
        <v>1</v>
      </c>
      <c r="G71">
        <v>28875167</v>
      </c>
      <c r="H71">
        <v>3</v>
      </c>
      <c r="I71" t="s">
        <v>47</v>
      </c>
      <c r="J71" t="s">
        <v>50</v>
      </c>
      <c r="K71" t="s">
        <v>48</v>
      </c>
      <c r="L71">
        <v>1346</v>
      </c>
      <c r="N71">
        <v>1009</v>
      </c>
      <c r="O71" t="s">
        <v>49</v>
      </c>
      <c r="P71" t="s">
        <v>49</v>
      </c>
      <c r="Q71">
        <v>1</v>
      </c>
      <c r="W71">
        <v>1</v>
      </c>
      <c r="X71">
        <v>-1979446105</v>
      </c>
      <c r="Y71">
        <v>-96</v>
      </c>
      <c r="AA71">
        <v>3.74</v>
      </c>
      <c r="AB71">
        <v>0</v>
      </c>
      <c r="AC71">
        <v>0</v>
      </c>
      <c r="AD71">
        <v>0</v>
      </c>
      <c r="AE71">
        <v>3.74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-8</v>
      </c>
      <c r="AU71" t="s">
        <v>164</v>
      </c>
      <c r="AV71">
        <v>0</v>
      </c>
      <c r="AW71">
        <v>2</v>
      </c>
      <c r="AX71">
        <v>35070976</v>
      </c>
      <c r="AY71">
        <v>1</v>
      </c>
      <c r="AZ71">
        <v>6144</v>
      </c>
      <c r="BA71">
        <v>68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Y71*Source!I338</f>
        <v>-758.40000000000009</v>
      </c>
      <c r="CY71">
        <f>AA71</f>
        <v>3.74</v>
      </c>
      <c r="CZ71">
        <f>AE71</f>
        <v>3.74</v>
      </c>
      <c r="DA71">
        <f>AI71</f>
        <v>1</v>
      </c>
      <c r="DB71">
        <v>0</v>
      </c>
    </row>
    <row r="72" spans="1:106" x14ac:dyDescent="0.2">
      <c r="A72">
        <f>ROW(Source!A338)</f>
        <v>338</v>
      </c>
      <c r="B72">
        <v>35064013</v>
      </c>
      <c r="C72">
        <v>35070971</v>
      </c>
      <c r="D72">
        <v>32907864</v>
      </c>
      <c r="E72">
        <v>1</v>
      </c>
      <c r="F72">
        <v>1</v>
      </c>
      <c r="G72">
        <v>28875167</v>
      </c>
      <c r="H72">
        <v>3</v>
      </c>
      <c r="I72" t="s">
        <v>52</v>
      </c>
      <c r="J72" t="s">
        <v>54</v>
      </c>
      <c r="K72" t="s">
        <v>53</v>
      </c>
      <c r="L72">
        <v>1346</v>
      </c>
      <c r="N72">
        <v>1009</v>
      </c>
      <c r="O72" t="s">
        <v>49</v>
      </c>
      <c r="P72" t="s">
        <v>49</v>
      </c>
      <c r="Q72">
        <v>1</v>
      </c>
      <c r="W72">
        <v>0</v>
      </c>
      <c r="X72">
        <v>-21584326</v>
      </c>
      <c r="Y72">
        <v>60</v>
      </c>
      <c r="AA72">
        <v>3.3</v>
      </c>
      <c r="AB72">
        <v>0</v>
      </c>
      <c r="AC72">
        <v>0</v>
      </c>
      <c r="AD72">
        <v>0</v>
      </c>
      <c r="AE72">
        <v>3.3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0</v>
      </c>
      <c r="AP72">
        <v>1</v>
      </c>
      <c r="AQ72">
        <v>0</v>
      </c>
      <c r="AR72">
        <v>0</v>
      </c>
      <c r="AS72" t="s">
        <v>3</v>
      </c>
      <c r="AT72">
        <v>5</v>
      </c>
      <c r="AU72" t="s">
        <v>164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Y72*Source!I338</f>
        <v>474</v>
      </c>
      <c r="CY72">
        <f>AA72</f>
        <v>3.3</v>
      </c>
      <c r="CZ72">
        <f>AE72</f>
        <v>3.3</v>
      </c>
      <c r="DA72">
        <f>AI72</f>
        <v>1</v>
      </c>
      <c r="DB72">
        <v>0</v>
      </c>
    </row>
    <row r="73" spans="1:106" x14ac:dyDescent="0.2">
      <c r="A73">
        <f>ROW(Source!A375)</f>
        <v>375</v>
      </c>
      <c r="B73">
        <v>35064013</v>
      </c>
      <c r="C73">
        <v>35070979</v>
      </c>
      <c r="D73">
        <v>32893498</v>
      </c>
      <c r="E73">
        <v>28875167</v>
      </c>
      <c r="F73">
        <v>1</v>
      </c>
      <c r="G73">
        <v>28875167</v>
      </c>
      <c r="H73">
        <v>1</v>
      </c>
      <c r="I73" t="s">
        <v>184</v>
      </c>
      <c r="J73" t="s">
        <v>3</v>
      </c>
      <c r="K73" t="s">
        <v>185</v>
      </c>
      <c r="L73">
        <v>1191</v>
      </c>
      <c r="N73">
        <v>1013</v>
      </c>
      <c r="O73" t="s">
        <v>186</v>
      </c>
      <c r="P73" t="s">
        <v>186</v>
      </c>
      <c r="Q73">
        <v>1</v>
      </c>
      <c r="W73">
        <v>0</v>
      </c>
      <c r="X73">
        <v>476480486</v>
      </c>
      <c r="Y73">
        <v>5.2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0.65</v>
      </c>
      <c r="AU73" t="s">
        <v>162</v>
      </c>
      <c r="AV73">
        <v>1</v>
      </c>
      <c r="AW73">
        <v>2</v>
      </c>
      <c r="AX73">
        <v>35070981</v>
      </c>
      <c r="AY73">
        <v>1</v>
      </c>
      <c r="AZ73">
        <v>0</v>
      </c>
      <c r="BA73">
        <v>69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Y73*Source!I375</f>
        <v>41.080000000000005</v>
      </c>
      <c r="CY73">
        <f>AD73</f>
        <v>0</v>
      </c>
      <c r="CZ73">
        <f>AH73</f>
        <v>0</v>
      </c>
      <c r="DA73">
        <f>AL73</f>
        <v>1</v>
      </c>
      <c r="DB73">
        <v>0</v>
      </c>
    </row>
    <row r="74" spans="1:106" x14ac:dyDescent="0.2">
      <c r="A74">
        <f>ROW(Source!A376)</f>
        <v>376</v>
      </c>
      <c r="B74">
        <v>35064013</v>
      </c>
      <c r="C74">
        <v>35070982</v>
      </c>
      <c r="D74">
        <v>32893498</v>
      </c>
      <c r="E74">
        <v>28875167</v>
      </c>
      <c r="F74">
        <v>1</v>
      </c>
      <c r="G74">
        <v>28875167</v>
      </c>
      <c r="H74">
        <v>1</v>
      </c>
      <c r="I74" t="s">
        <v>184</v>
      </c>
      <c r="J74" t="s">
        <v>3</v>
      </c>
      <c r="K74" t="s">
        <v>185</v>
      </c>
      <c r="L74">
        <v>1191</v>
      </c>
      <c r="N74">
        <v>1013</v>
      </c>
      <c r="O74" t="s">
        <v>186</v>
      </c>
      <c r="P74" t="s">
        <v>186</v>
      </c>
      <c r="Q74">
        <v>1</v>
      </c>
      <c r="W74">
        <v>0</v>
      </c>
      <c r="X74">
        <v>476480486</v>
      </c>
      <c r="Y74">
        <v>3.24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0.27</v>
      </c>
      <c r="AU74" t="s">
        <v>164</v>
      </c>
      <c r="AV74">
        <v>1</v>
      </c>
      <c r="AW74">
        <v>2</v>
      </c>
      <c r="AX74">
        <v>35070986</v>
      </c>
      <c r="AY74">
        <v>1</v>
      </c>
      <c r="AZ74">
        <v>0</v>
      </c>
      <c r="BA74">
        <v>70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Y74*Source!I376</f>
        <v>25.596000000000004</v>
      </c>
      <c r="CY74">
        <f>AD74</f>
        <v>0</v>
      </c>
      <c r="CZ74">
        <f>AH74</f>
        <v>0</v>
      </c>
      <c r="DA74">
        <f>AL74</f>
        <v>1</v>
      </c>
      <c r="DB74">
        <v>0</v>
      </c>
    </row>
    <row r="75" spans="1:106" x14ac:dyDescent="0.2">
      <c r="A75">
        <f>ROW(Source!A376)</f>
        <v>376</v>
      </c>
      <c r="B75">
        <v>35064013</v>
      </c>
      <c r="C75">
        <v>35070982</v>
      </c>
      <c r="D75">
        <v>32907863</v>
      </c>
      <c r="E75">
        <v>1</v>
      </c>
      <c r="F75">
        <v>1</v>
      </c>
      <c r="G75">
        <v>28875167</v>
      </c>
      <c r="H75">
        <v>3</v>
      </c>
      <c r="I75" t="s">
        <v>47</v>
      </c>
      <c r="J75" t="s">
        <v>50</v>
      </c>
      <c r="K75" t="s">
        <v>48</v>
      </c>
      <c r="L75">
        <v>1346</v>
      </c>
      <c r="N75">
        <v>1009</v>
      </c>
      <c r="O75" t="s">
        <v>49</v>
      </c>
      <c r="P75" t="s">
        <v>49</v>
      </c>
      <c r="Q75">
        <v>1</v>
      </c>
      <c r="W75">
        <v>1</v>
      </c>
      <c r="X75">
        <v>-1979446105</v>
      </c>
      <c r="Y75">
        <v>-96</v>
      </c>
      <c r="AA75">
        <v>3.74</v>
      </c>
      <c r="AB75">
        <v>0</v>
      </c>
      <c r="AC75">
        <v>0</v>
      </c>
      <c r="AD75">
        <v>0</v>
      </c>
      <c r="AE75">
        <v>3.74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-8</v>
      </c>
      <c r="AU75" t="s">
        <v>164</v>
      </c>
      <c r="AV75">
        <v>0</v>
      </c>
      <c r="AW75">
        <v>2</v>
      </c>
      <c r="AX75">
        <v>35070987</v>
      </c>
      <c r="AY75">
        <v>1</v>
      </c>
      <c r="AZ75">
        <v>6144</v>
      </c>
      <c r="BA75">
        <v>71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Y75*Source!I376</f>
        <v>-758.40000000000009</v>
      </c>
      <c r="CY75">
        <f>AA75</f>
        <v>3.74</v>
      </c>
      <c r="CZ75">
        <f>AE75</f>
        <v>3.74</v>
      </c>
      <c r="DA75">
        <f>AI75</f>
        <v>1</v>
      </c>
      <c r="DB75">
        <v>0</v>
      </c>
    </row>
    <row r="76" spans="1:106" x14ac:dyDescent="0.2">
      <c r="A76">
        <f>ROW(Source!A376)</f>
        <v>376</v>
      </c>
      <c r="B76">
        <v>35064013</v>
      </c>
      <c r="C76">
        <v>35070982</v>
      </c>
      <c r="D76">
        <v>32907864</v>
      </c>
      <c r="E76">
        <v>1</v>
      </c>
      <c r="F76">
        <v>1</v>
      </c>
      <c r="G76">
        <v>28875167</v>
      </c>
      <c r="H76">
        <v>3</v>
      </c>
      <c r="I76" t="s">
        <v>52</v>
      </c>
      <c r="J76" t="s">
        <v>54</v>
      </c>
      <c r="K76" t="s">
        <v>53</v>
      </c>
      <c r="L76">
        <v>1346</v>
      </c>
      <c r="N76">
        <v>1009</v>
      </c>
      <c r="O76" t="s">
        <v>49</v>
      </c>
      <c r="P76" t="s">
        <v>49</v>
      </c>
      <c r="Q76">
        <v>1</v>
      </c>
      <c r="W76">
        <v>0</v>
      </c>
      <c r="X76">
        <v>-21584326</v>
      </c>
      <c r="Y76">
        <v>60</v>
      </c>
      <c r="AA76">
        <v>3.3</v>
      </c>
      <c r="AB76">
        <v>0</v>
      </c>
      <c r="AC76">
        <v>0</v>
      </c>
      <c r="AD76">
        <v>0</v>
      </c>
      <c r="AE76">
        <v>3.3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0</v>
      </c>
      <c r="AP76">
        <v>1</v>
      </c>
      <c r="AQ76">
        <v>0</v>
      </c>
      <c r="AR76">
        <v>0</v>
      </c>
      <c r="AS76" t="s">
        <v>3</v>
      </c>
      <c r="AT76">
        <v>5</v>
      </c>
      <c r="AU76" t="s">
        <v>164</v>
      </c>
      <c r="AV76">
        <v>0</v>
      </c>
      <c r="AW76">
        <v>1</v>
      </c>
      <c r="AX76">
        <v>-1</v>
      </c>
      <c r="AY76">
        <v>0</v>
      </c>
      <c r="AZ76">
        <v>0</v>
      </c>
      <c r="BA76" t="s">
        <v>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Y76*Source!I376</f>
        <v>474</v>
      </c>
      <c r="CY76">
        <f>AA76</f>
        <v>3.3</v>
      </c>
      <c r="CZ76">
        <f>AE76</f>
        <v>3.3</v>
      </c>
      <c r="DA76">
        <f>AI76</f>
        <v>1</v>
      </c>
      <c r="DB76">
        <v>0</v>
      </c>
    </row>
    <row r="77" spans="1:106" x14ac:dyDescent="0.2">
      <c r="A77">
        <f>ROW(Source!A413)</f>
        <v>413</v>
      </c>
      <c r="B77">
        <v>35064013</v>
      </c>
      <c r="C77">
        <v>35070990</v>
      </c>
      <c r="D77">
        <v>32893498</v>
      </c>
      <c r="E77">
        <v>28875167</v>
      </c>
      <c r="F77">
        <v>1</v>
      </c>
      <c r="G77">
        <v>28875167</v>
      </c>
      <c r="H77">
        <v>1</v>
      </c>
      <c r="I77" t="s">
        <v>184</v>
      </c>
      <c r="J77" t="s">
        <v>3</v>
      </c>
      <c r="K77" t="s">
        <v>185</v>
      </c>
      <c r="L77">
        <v>1191</v>
      </c>
      <c r="N77">
        <v>1013</v>
      </c>
      <c r="O77" t="s">
        <v>186</v>
      </c>
      <c r="P77" t="s">
        <v>186</v>
      </c>
      <c r="Q77">
        <v>1</v>
      </c>
      <c r="W77">
        <v>0</v>
      </c>
      <c r="X77">
        <v>476480486</v>
      </c>
      <c r="Y77">
        <v>5.2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0.65</v>
      </c>
      <c r="AU77" t="s">
        <v>162</v>
      </c>
      <c r="AV77">
        <v>1</v>
      </c>
      <c r="AW77">
        <v>2</v>
      </c>
      <c r="AX77">
        <v>35070992</v>
      </c>
      <c r="AY77">
        <v>1</v>
      </c>
      <c r="AZ77">
        <v>0</v>
      </c>
      <c r="BA77">
        <v>72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Y77*Source!I413</f>
        <v>41.080000000000005</v>
      </c>
      <c r="CY77">
        <f>AD77</f>
        <v>0</v>
      </c>
      <c r="CZ77">
        <f>AH77</f>
        <v>0</v>
      </c>
      <c r="DA77">
        <f>AL77</f>
        <v>1</v>
      </c>
      <c r="DB77">
        <v>0</v>
      </c>
    </row>
    <row r="78" spans="1:106" x14ac:dyDescent="0.2">
      <c r="A78">
        <f>ROW(Source!A414)</f>
        <v>414</v>
      </c>
      <c r="B78">
        <v>35064013</v>
      </c>
      <c r="C78">
        <v>35070993</v>
      </c>
      <c r="D78">
        <v>32893498</v>
      </c>
      <c r="E78">
        <v>28875167</v>
      </c>
      <c r="F78">
        <v>1</v>
      </c>
      <c r="G78">
        <v>28875167</v>
      </c>
      <c r="H78">
        <v>1</v>
      </c>
      <c r="I78" t="s">
        <v>184</v>
      </c>
      <c r="J78" t="s">
        <v>3</v>
      </c>
      <c r="K78" t="s">
        <v>185</v>
      </c>
      <c r="L78">
        <v>1191</v>
      </c>
      <c r="N78">
        <v>1013</v>
      </c>
      <c r="O78" t="s">
        <v>186</v>
      </c>
      <c r="P78" t="s">
        <v>186</v>
      </c>
      <c r="Q78">
        <v>1</v>
      </c>
      <c r="W78">
        <v>0</v>
      </c>
      <c r="X78">
        <v>476480486</v>
      </c>
      <c r="Y78">
        <v>3.24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0.27</v>
      </c>
      <c r="AU78" t="s">
        <v>164</v>
      </c>
      <c r="AV78">
        <v>1</v>
      </c>
      <c r="AW78">
        <v>2</v>
      </c>
      <c r="AX78">
        <v>35070997</v>
      </c>
      <c r="AY78">
        <v>1</v>
      </c>
      <c r="AZ78">
        <v>0</v>
      </c>
      <c r="BA78">
        <v>73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Y78*Source!I414</f>
        <v>25.596000000000004</v>
      </c>
      <c r="CY78">
        <f>AD78</f>
        <v>0</v>
      </c>
      <c r="CZ78">
        <f>AH78</f>
        <v>0</v>
      </c>
      <c r="DA78">
        <f>AL78</f>
        <v>1</v>
      </c>
      <c r="DB78">
        <v>0</v>
      </c>
    </row>
    <row r="79" spans="1:106" x14ac:dyDescent="0.2">
      <c r="A79">
        <f>ROW(Source!A414)</f>
        <v>414</v>
      </c>
      <c r="B79">
        <v>35064013</v>
      </c>
      <c r="C79">
        <v>35070993</v>
      </c>
      <c r="D79">
        <v>32907863</v>
      </c>
      <c r="E79">
        <v>1</v>
      </c>
      <c r="F79">
        <v>1</v>
      </c>
      <c r="G79">
        <v>28875167</v>
      </c>
      <c r="H79">
        <v>3</v>
      </c>
      <c r="I79" t="s">
        <v>47</v>
      </c>
      <c r="J79" t="s">
        <v>50</v>
      </c>
      <c r="K79" t="s">
        <v>48</v>
      </c>
      <c r="L79">
        <v>1346</v>
      </c>
      <c r="N79">
        <v>1009</v>
      </c>
      <c r="O79" t="s">
        <v>49</v>
      </c>
      <c r="P79" t="s">
        <v>49</v>
      </c>
      <c r="Q79">
        <v>1</v>
      </c>
      <c r="W79">
        <v>1</v>
      </c>
      <c r="X79">
        <v>-1979446105</v>
      </c>
      <c r="Y79">
        <v>-96</v>
      </c>
      <c r="AA79">
        <v>3.74</v>
      </c>
      <c r="AB79">
        <v>0</v>
      </c>
      <c r="AC79">
        <v>0</v>
      </c>
      <c r="AD79">
        <v>0</v>
      </c>
      <c r="AE79">
        <v>3.74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-8</v>
      </c>
      <c r="AU79" t="s">
        <v>164</v>
      </c>
      <c r="AV79">
        <v>0</v>
      </c>
      <c r="AW79">
        <v>2</v>
      </c>
      <c r="AX79">
        <v>35070998</v>
      </c>
      <c r="AY79">
        <v>1</v>
      </c>
      <c r="AZ79">
        <v>6144</v>
      </c>
      <c r="BA79">
        <v>74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Y79*Source!I414</f>
        <v>-758.40000000000009</v>
      </c>
      <c r="CY79">
        <f>AA79</f>
        <v>3.74</v>
      </c>
      <c r="CZ79">
        <f>AE79</f>
        <v>3.74</v>
      </c>
      <c r="DA79">
        <f>AI79</f>
        <v>1</v>
      </c>
      <c r="DB79">
        <v>0</v>
      </c>
    </row>
    <row r="80" spans="1:106" x14ac:dyDescent="0.2">
      <c r="A80">
        <f>ROW(Source!A414)</f>
        <v>414</v>
      </c>
      <c r="B80">
        <v>35064013</v>
      </c>
      <c r="C80">
        <v>35070993</v>
      </c>
      <c r="D80">
        <v>32907864</v>
      </c>
      <c r="E80">
        <v>1</v>
      </c>
      <c r="F80">
        <v>1</v>
      </c>
      <c r="G80">
        <v>28875167</v>
      </c>
      <c r="H80">
        <v>3</v>
      </c>
      <c r="I80" t="s">
        <v>52</v>
      </c>
      <c r="J80" t="s">
        <v>54</v>
      </c>
      <c r="K80" t="s">
        <v>53</v>
      </c>
      <c r="L80">
        <v>1346</v>
      </c>
      <c r="N80">
        <v>1009</v>
      </c>
      <c r="O80" t="s">
        <v>49</v>
      </c>
      <c r="P80" t="s">
        <v>49</v>
      </c>
      <c r="Q80">
        <v>1</v>
      </c>
      <c r="W80">
        <v>0</v>
      </c>
      <c r="X80">
        <v>-21584326</v>
      </c>
      <c r="Y80">
        <v>60</v>
      </c>
      <c r="AA80">
        <v>3.3</v>
      </c>
      <c r="AB80">
        <v>0</v>
      </c>
      <c r="AC80">
        <v>0</v>
      </c>
      <c r="AD80">
        <v>0</v>
      </c>
      <c r="AE80">
        <v>3.3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0</v>
      </c>
      <c r="AP80">
        <v>1</v>
      </c>
      <c r="AQ80">
        <v>0</v>
      </c>
      <c r="AR80">
        <v>0</v>
      </c>
      <c r="AS80" t="s">
        <v>3</v>
      </c>
      <c r="AT80">
        <v>5</v>
      </c>
      <c r="AU80" t="s">
        <v>164</v>
      </c>
      <c r="AV80">
        <v>0</v>
      </c>
      <c r="AW80">
        <v>1</v>
      </c>
      <c r="AX80">
        <v>-1</v>
      </c>
      <c r="AY80">
        <v>0</v>
      </c>
      <c r="AZ80">
        <v>0</v>
      </c>
      <c r="BA80" t="s">
        <v>3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Y80*Source!I414</f>
        <v>474</v>
      </c>
      <c r="CY80">
        <f>AA80</f>
        <v>3.3</v>
      </c>
      <c r="CZ80">
        <f>AE80</f>
        <v>3.3</v>
      </c>
      <c r="DA80">
        <f>AI80</f>
        <v>1</v>
      </c>
      <c r="DB80">
        <v>0</v>
      </c>
    </row>
    <row r="81" spans="1:106" x14ac:dyDescent="0.2">
      <c r="A81">
        <f>ROW(Source!A451)</f>
        <v>451</v>
      </c>
      <c r="B81">
        <v>35064013</v>
      </c>
      <c r="C81">
        <v>35071001</v>
      </c>
      <c r="D81">
        <v>32893498</v>
      </c>
      <c r="E81">
        <v>28875167</v>
      </c>
      <c r="F81">
        <v>1</v>
      </c>
      <c r="G81">
        <v>28875167</v>
      </c>
      <c r="H81">
        <v>1</v>
      </c>
      <c r="I81" t="s">
        <v>184</v>
      </c>
      <c r="J81" t="s">
        <v>3</v>
      </c>
      <c r="K81" t="s">
        <v>185</v>
      </c>
      <c r="L81">
        <v>1191</v>
      </c>
      <c r="N81">
        <v>1013</v>
      </c>
      <c r="O81" t="s">
        <v>186</v>
      </c>
      <c r="P81" t="s">
        <v>186</v>
      </c>
      <c r="Q81">
        <v>1</v>
      </c>
      <c r="W81">
        <v>0</v>
      </c>
      <c r="X81">
        <v>476480486</v>
      </c>
      <c r="Y81">
        <v>4.55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0.65</v>
      </c>
      <c r="AU81" t="s">
        <v>155</v>
      </c>
      <c r="AV81">
        <v>1</v>
      </c>
      <c r="AW81">
        <v>2</v>
      </c>
      <c r="AX81">
        <v>35071003</v>
      </c>
      <c r="AY81">
        <v>1</v>
      </c>
      <c r="AZ81">
        <v>0</v>
      </c>
      <c r="BA81">
        <v>75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Y81*Source!I451</f>
        <v>35.945</v>
      </c>
      <c r="CY81">
        <f>AD81</f>
        <v>0</v>
      </c>
      <c r="CZ81">
        <f>AH81</f>
        <v>0</v>
      </c>
      <c r="DA81">
        <f>AL81</f>
        <v>1</v>
      </c>
      <c r="DB81">
        <v>0</v>
      </c>
    </row>
    <row r="82" spans="1:106" x14ac:dyDescent="0.2">
      <c r="A82">
        <f>ROW(Source!A452)</f>
        <v>452</v>
      </c>
      <c r="B82">
        <v>35064013</v>
      </c>
      <c r="C82">
        <v>35071004</v>
      </c>
      <c r="D82">
        <v>32893498</v>
      </c>
      <c r="E82">
        <v>28875167</v>
      </c>
      <c r="F82">
        <v>1</v>
      </c>
      <c r="G82">
        <v>28875167</v>
      </c>
      <c r="H82">
        <v>1</v>
      </c>
      <c r="I82" t="s">
        <v>184</v>
      </c>
      <c r="J82" t="s">
        <v>3</v>
      </c>
      <c r="K82" t="s">
        <v>185</v>
      </c>
      <c r="L82">
        <v>1191</v>
      </c>
      <c r="N82">
        <v>1013</v>
      </c>
      <c r="O82" t="s">
        <v>186</v>
      </c>
      <c r="P82" t="s">
        <v>186</v>
      </c>
      <c r="Q82">
        <v>1</v>
      </c>
      <c r="W82">
        <v>0</v>
      </c>
      <c r="X82">
        <v>476480486</v>
      </c>
      <c r="Y82">
        <v>2.7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0.27</v>
      </c>
      <c r="AU82" t="s">
        <v>157</v>
      </c>
      <c r="AV82">
        <v>1</v>
      </c>
      <c r="AW82">
        <v>2</v>
      </c>
      <c r="AX82">
        <v>35071008</v>
      </c>
      <c r="AY82">
        <v>1</v>
      </c>
      <c r="AZ82">
        <v>0</v>
      </c>
      <c r="BA82">
        <v>76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Y82*Source!I452</f>
        <v>21.330000000000002</v>
      </c>
      <c r="CY82">
        <f>AD82</f>
        <v>0</v>
      </c>
      <c r="CZ82">
        <f>AH82</f>
        <v>0</v>
      </c>
      <c r="DA82">
        <f>AL82</f>
        <v>1</v>
      </c>
      <c r="DB82">
        <v>0</v>
      </c>
    </row>
    <row r="83" spans="1:106" x14ac:dyDescent="0.2">
      <c r="A83">
        <f>ROW(Source!A452)</f>
        <v>452</v>
      </c>
      <c r="B83">
        <v>35064013</v>
      </c>
      <c r="C83">
        <v>35071004</v>
      </c>
      <c r="D83">
        <v>32907863</v>
      </c>
      <c r="E83">
        <v>1</v>
      </c>
      <c r="F83">
        <v>1</v>
      </c>
      <c r="G83">
        <v>28875167</v>
      </c>
      <c r="H83">
        <v>3</v>
      </c>
      <c r="I83" t="s">
        <v>47</v>
      </c>
      <c r="J83" t="s">
        <v>50</v>
      </c>
      <c r="K83" t="s">
        <v>48</v>
      </c>
      <c r="L83">
        <v>1346</v>
      </c>
      <c r="N83">
        <v>1009</v>
      </c>
      <c r="O83" t="s">
        <v>49</v>
      </c>
      <c r="P83" t="s">
        <v>49</v>
      </c>
      <c r="Q83">
        <v>1</v>
      </c>
      <c r="W83">
        <v>1</v>
      </c>
      <c r="X83">
        <v>-1979446105</v>
      </c>
      <c r="Y83">
        <v>-80</v>
      </c>
      <c r="AA83">
        <v>3.74</v>
      </c>
      <c r="AB83">
        <v>0</v>
      </c>
      <c r="AC83">
        <v>0</v>
      </c>
      <c r="AD83">
        <v>0</v>
      </c>
      <c r="AE83">
        <v>3.74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-8</v>
      </c>
      <c r="AU83" t="s">
        <v>157</v>
      </c>
      <c r="AV83">
        <v>0</v>
      </c>
      <c r="AW83">
        <v>2</v>
      </c>
      <c r="AX83">
        <v>35071009</v>
      </c>
      <c r="AY83">
        <v>1</v>
      </c>
      <c r="AZ83">
        <v>6144</v>
      </c>
      <c r="BA83">
        <v>77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Y83*Source!I452</f>
        <v>-632</v>
      </c>
      <c r="CY83">
        <f>AA83</f>
        <v>3.74</v>
      </c>
      <c r="CZ83">
        <f>AE83</f>
        <v>3.74</v>
      </c>
      <c r="DA83">
        <f>AI83</f>
        <v>1</v>
      </c>
      <c r="DB83">
        <v>0</v>
      </c>
    </row>
    <row r="84" spans="1:106" x14ac:dyDescent="0.2">
      <c r="A84">
        <f>ROW(Source!A452)</f>
        <v>452</v>
      </c>
      <c r="B84">
        <v>35064013</v>
      </c>
      <c r="C84">
        <v>35071004</v>
      </c>
      <c r="D84">
        <v>32907864</v>
      </c>
      <c r="E84">
        <v>1</v>
      </c>
      <c r="F84">
        <v>1</v>
      </c>
      <c r="G84">
        <v>28875167</v>
      </c>
      <c r="H84">
        <v>3</v>
      </c>
      <c r="I84" t="s">
        <v>52</v>
      </c>
      <c r="J84" t="s">
        <v>54</v>
      </c>
      <c r="K84" t="s">
        <v>53</v>
      </c>
      <c r="L84">
        <v>1346</v>
      </c>
      <c r="N84">
        <v>1009</v>
      </c>
      <c r="O84" t="s">
        <v>49</v>
      </c>
      <c r="P84" t="s">
        <v>49</v>
      </c>
      <c r="Q84">
        <v>1</v>
      </c>
      <c r="W84">
        <v>0</v>
      </c>
      <c r="X84">
        <v>-21584326</v>
      </c>
      <c r="Y84">
        <v>50</v>
      </c>
      <c r="AA84">
        <v>3.3</v>
      </c>
      <c r="AB84">
        <v>0</v>
      </c>
      <c r="AC84">
        <v>0</v>
      </c>
      <c r="AD84">
        <v>0</v>
      </c>
      <c r="AE84">
        <v>3.3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0</v>
      </c>
      <c r="AP84">
        <v>1</v>
      </c>
      <c r="AQ84">
        <v>0</v>
      </c>
      <c r="AR84">
        <v>0</v>
      </c>
      <c r="AS84" t="s">
        <v>3</v>
      </c>
      <c r="AT84">
        <v>5</v>
      </c>
      <c r="AU84" t="s">
        <v>157</v>
      </c>
      <c r="AV84">
        <v>0</v>
      </c>
      <c r="AW84">
        <v>1</v>
      </c>
      <c r="AX84">
        <v>-1</v>
      </c>
      <c r="AY84">
        <v>0</v>
      </c>
      <c r="AZ84">
        <v>0</v>
      </c>
      <c r="BA84" t="s">
        <v>3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Y84*Source!I452</f>
        <v>395</v>
      </c>
      <c r="CY84">
        <f>AA84</f>
        <v>3.3</v>
      </c>
      <c r="CZ84">
        <f>AE84</f>
        <v>3.3</v>
      </c>
      <c r="DA84">
        <f>AI84</f>
        <v>1</v>
      </c>
      <c r="DB8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35070752</v>
      </c>
      <c r="C1">
        <v>35070748</v>
      </c>
      <c r="D1">
        <v>32893498</v>
      </c>
      <c r="E1">
        <v>28875167</v>
      </c>
      <c r="F1">
        <v>1</v>
      </c>
      <c r="G1">
        <v>28875167</v>
      </c>
      <c r="H1">
        <v>1</v>
      </c>
      <c r="I1" t="s">
        <v>184</v>
      </c>
      <c r="J1" t="s">
        <v>3</v>
      </c>
      <c r="K1" t="s">
        <v>185</v>
      </c>
      <c r="L1">
        <v>1191</v>
      </c>
      <c r="N1">
        <v>1013</v>
      </c>
      <c r="O1" t="s">
        <v>186</v>
      </c>
      <c r="P1" t="s">
        <v>186</v>
      </c>
      <c r="Q1">
        <v>1</v>
      </c>
      <c r="X1">
        <v>0.56000000000000005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19</v>
      </c>
      <c r="AG1">
        <v>1.1200000000000001</v>
      </c>
      <c r="AH1">
        <v>2</v>
      </c>
      <c r="AI1">
        <v>35070749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35070753</v>
      </c>
      <c r="C2">
        <v>35070748</v>
      </c>
      <c r="D2">
        <v>32904578</v>
      </c>
      <c r="E2">
        <v>1</v>
      </c>
      <c r="F2">
        <v>1</v>
      </c>
      <c r="G2">
        <v>28875167</v>
      </c>
      <c r="H2">
        <v>2</v>
      </c>
      <c r="I2" t="s">
        <v>187</v>
      </c>
      <c r="J2" t="s">
        <v>188</v>
      </c>
      <c r="K2" t="s">
        <v>189</v>
      </c>
      <c r="L2">
        <v>1368</v>
      </c>
      <c r="N2">
        <v>1011</v>
      </c>
      <c r="O2" t="s">
        <v>190</v>
      </c>
      <c r="P2" t="s">
        <v>190</v>
      </c>
      <c r="Q2">
        <v>1</v>
      </c>
      <c r="X2">
        <v>0.3</v>
      </c>
      <c r="Y2">
        <v>0</v>
      </c>
      <c r="Z2">
        <v>1635.52</v>
      </c>
      <c r="AA2">
        <v>347.42</v>
      </c>
      <c r="AB2">
        <v>0</v>
      </c>
      <c r="AC2">
        <v>0</v>
      </c>
      <c r="AD2">
        <v>1</v>
      </c>
      <c r="AE2">
        <v>0</v>
      </c>
      <c r="AF2" t="s">
        <v>19</v>
      </c>
      <c r="AG2">
        <v>0.6</v>
      </c>
      <c r="AH2">
        <v>2</v>
      </c>
      <c r="AI2">
        <v>35070750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35070754</v>
      </c>
      <c r="C3">
        <v>35070748</v>
      </c>
      <c r="D3">
        <v>32907124</v>
      </c>
      <c r="E3">
        <v>1</v>
      </c>
      <c r="F3">
        <v>1</v>
      </c>
      <c r="G3">
        <v>28875167</v>
      </c>
      <c r="H3">
        <v>3</v>
      </c>
      <c r="I3" t="s">
        <v>191</v>
      </c>
      <c r="J3" t="s">
        <v>192</v>
      </c>
      <c r="K3" t="s">
        <v>193</v>
      </c>
      <c r="L3">
        <v>1339</v>
      </c>
      <c r="N3">
        <v>1007</v>
      </c>
      <c r="O3" t="s">
        <v>17</v>
      </c>
      <c r="P3" t="s">
        <v>17</v>
      </c>
      <c r="Q3">
        <v>1</v>
      </c>
      <c r="X3">
        <v>1</v>
      </c>
      <c r="Y3">
        <v>29.98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19</v>
      </c>
      <c r="AG3">
        <v>2</v>
      </c>
      <c r="AH3">
        <v>2</v>
      </c>
      <c r="AI3">
        <v>35070751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35070757</v>
      </c>
      <c r="C4">
        <v>35070755</v>
      </c>
      <c r="D4">
        <v>32893498</v>
      </c>
      <c r="E4">
        <v>28875167</v>
      </c>
      <c r="F4">
        <v>1</v>
      </c>
      <c r="G4">
        <v>28875167</v>
      </c>
      <c r="H4">
        <v>1</v>
      </c>
      <c r="I4" t="s">
        <v>184</v>
      </c>
      <c r="J4" t="s">
        <v>3</v>
      </c>
      <c r="K4" t="s">
        <v>185</v>
      </c>
      <c r="L4">
        <v>1191</v>
      </c>
      <c r="N4">
        <v>1013</v>
      </c>
      <c r="O4" t="s">
        <v>186</v>
      </c>
      <c r="P4" t="s">
        <v>186</v>
      </c>
      <c r="Q4">
        <v>1</v>
      </c>
      <c r="X4">
        <v>0.14000000000000001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28</v>
      </c>
      <c r="AG4">
        <v>0.42000000000000004</v>
      </c>
      <c r="AH4">
        <v>2</v>
      </c>
      <c r="AI4">
        <v>35070756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35071022</v>
      </c>
      <c r="C5">
        <v>35070758</v>
      </c>
      <c r="D5">
        <v>32893498</v>
      </c>
      <c r="E5">
        <v>28875167</v>
      </c>
      <c r="F5">
        <v>1</v>
      </c>
      <c r="G5">
        <v>28875167</v>
      </c>
      <c r="H5">
        <v>1</v>
      </c>
      <c r="I5" t="s">
        <v>184</v>
      </c>
      <c r="J5" t="s">
        <v>3</v>
      </c>
      <c r="K5" t="s">
        <v>185</v>
      </c>
      <c r="L5">
        <v>1191</v>
      </c>
      <c r="N5">
        <v>1013</v>
      </c>
      <c r="O5" t="s">
        <v>186</v>
      </c>
      <c r="P5" t="s">
        <v>186</v>
      </c>
      <c r="Q5">
        <v>1</v>
      </c>
      <c r="X5">
        <v>0.76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</v>
      </c>
      <c r="AG5">
        <v>0.76</v>
      </c>
      <c r="AH5">
        <v>2</v>
      </c>
      <c r="AI5">
        <v>35071022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35071023</v>
      </c>
      <c r="C6">
        <v>35070758</v>
      </c>
      <c r="D6">
        <v>32907521</v>
      </c>
      <c r="E6">
        <v>1</v>
      </c>
      <c r="F6">
        <v>1</v>
      </c>
      <c r="G6">
        <v>28875167</v>
      </c>
      <c r="H6">
        <v>3</v>
      </c>
      <c r="I6" t="s">
        <v>194</v>
      </c>
      <c r="J6" t="s">
        <v>195</v>
      </c>
      <c r="K6" t="s">
        <v>196</v>
      </c>
      <c r="L6">
        <v>1354</v>
      </c>
      <c r="N6">
        <v>1010</v>
      </c>
      <c r="O6" t="s">
        <v>197</v>
      </c>
      <c r="P6" t="s">
        <v>197</v>
      </c>
      <c r="Q6">
        <v>1</v>
      </c>
      <c r="X6">
        <v>1</v>
      </c>
      <c r="Y6">
        <v>1.55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</v>
      </c>
      <c r="AH6">
        <v>2</v>
      </c>
      <c r="AI6">
        <v>35071023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35071024</v>
      </c>
      <c r="C7">
        <v>35070758</v>
      </c>
      <c r="D7">
        <v>32907867</v>
      </c>
      <c r="E7">
        <v>1</v>
      </c>
      <c r="F7">
        <v>1</v>
      </c>
      <c r="G7">
        <v>28875167</v>
      </c>
      <c r="H7">
        <v>3</v>
      </c>
      <c r="I7" t="s">
        <v>198</v>
      </c>
      <c r="J7" t="s">
        <v>199</v>
      </c>
      <c r="K7" t="s">
        <v>200</v>
      </c>
      <c r="L7">
        <v>1346</v>
      </c>
      <c r="N7">
        <v>1009</v>
      </c>
      <c r="O7" t="s">
        <v>49</v>
      </c>
      <c r="P7" t="s">
        <v>49</v>
      </c>
      <c r="Q7">
        <v>1</v>
      </c>
      <c r="X7">
        <v>1.6E-2</v>
      </c>
      <c r="Y7">
        <v>735.73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1.6E-2</v>
      </c>
      <c r="AH7">
        <v>2</v>
      </c>
      <c r="AI7">
        <v>35071024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ROW(Source!A31)</f>
        <v>31</v>
      </c>
      <c r="B8">
        <v>35070783</v>
      </c>
      <c r="C8">
        <v>35070765</v>
      </c>
      <c r="D8">
        <v>32893498</v>
      </c>
      <c r="E8">
        <v>28875167</v>
      </c>
      <c r="F8">
        <v>1</v>
      </c>
      <c r="G8">
        <v>28875167</v>
      </c>
      <c r="H8">
        <v>1</v>
      </c>
      <c r="I8" t="s">
        <v>184</v>
      </c>
      <c r="J8" t="s">
        <v>3</v>
      </c>
      <c r="K8" t="s">
        <v>185</v>
      </c>
      <c r="L8">
        <v>1191</v>
      </c>
      <c r="N8">
        <v>1013</v>
      </c>
      <c r="O8" t="s">
        <v>186</v>
      </c>
      <c r="P8" t="s">
        <v>186</v>
      </c>
      <c r="Q8">
        <v>1</v>
      </c>
      <c r="X8">
        <v>1.7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1.7</v>
      </c>
      <c r="AH8">
        <v>2</v>
      </c>
      <c r="AI8">
        <v>35070783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ROW(Source!A31)</f>
        <v>31</v>
      </c>
      <c r="B9">
        <v>35070784</v>
      </c>
      <c r="C9">
        <v>35070765</v>
      </c>
      <c r="D9">
        <v>32904862</v>
      </c>
      <c r="E9">
        <v>1</v>
      </c>
      <c r="F9">
        <v>1</v>
      </c>
      <c r="G9">
        <v>28875167</v>
      </c>
      <c r="H9">
        <v>2</v>
      </c>
      <c r="I9" t="s">
        <v>201</v>
      </c>
      <c r="J9" t="s">
        <v>202</v>
      </c>
      <c r="K9" t="s">
        <v>203</v>
      </c>
      <c r="L9">
        <v>1368</v>
      </c>
      <c r="N9">
        <v>1011</v>
      </c>
      <c r="O9" t="s">
        <v>190</v>
      </c>
      <c r="P9" t="s">
        <v>190</v>
      </c>
      <c r="Q9">
        <v>1</v>
      </c>
      <c r="X9">
        <v>1.02</v>
      </c>
      <c r="Y9">
        <v>0</v>
      </c>
      <c r="Z9">
        <v>62.65</v>
      </c>
      <c r="AA9">
        <v>3.39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1.02</v>
      </c>
      <c r="AH9">
        <v>2</v>
      </c>
      <c r="AI9">
        <v>35070784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35070785</v>
      </c>
      <c r="C10">
        <v>35070765</v>
      </c>
      <c r="D10">
        <v>32907124</v>
      </c>
      <c r="E10">
        <v>1</v>
      </c>
      <c r="F10">
        <v>1</v>
      </c>
      <c r="G10">
        <v>28875167</v>
      </c>
      <c r="H10">
        <v>3</v>
      </c>
      <c r="I10" t="s">
        <v>191</v>
      </c>
      <c r="J10" t="s">
        <v>192</v>
      </c>
      <c r="K10" t="s">
        <v>193</v>
      </c>
      <c r="L10">
        <v>1339</v>
      </c>
      <c r="N10">
        <v>1007</v>
      </c>
      <c r="O10" t="s">
        <v>17</v>
      </c>
      <c r="P10" t="s">
        <v>17</v>
      </c>
      <c r="Q10">
        <v>1</v>
      </c>
      <c r="X10">
        <v>0.01</v>
      </c>
      <c r="Y10">
        <v>29.98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0.01</v>
      </c>
      <c r="AH10">
        <v>2</v>
      </c>
      <c r="AI10">
        <v>35070785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35070786</v>
      </c>
      <c r="C11">
        <v>35070765</v>
      </c>
      <c r="D11">
        <v>32907865</v>
      </c>
      <c r="E11">
        <v>1</v>
      </c>
      <c r="F11">
        <v>1</v>
      </c>
      <c r="G11">
        <v>28875167</v>
      </c>
      <c r="H11">
        <v>3</v>
      </c>
      <c r="I11" t="s">
        <v>204</v>
      </c>
      <c r="J11" t="s">
        <v>205</v>
      </c>
      <c r="K11" t="s">
        <v>206</v>
      </c>
      <c r="L11">
        <v>1296</v>
      </c>
      <c r="N11">
        <v>1002</v>
      </c>
      <c r="O11" t="s">
        <v>207</v>
      </c>
      <c r="P11" t="s">
        <v>207</v>
      </c>
      <c r="Q11">
        <v>1</v>
      </c>
      <c r="X11">
        <v>0.1</v>
      </c>
      <c r="Y11">
        <v>1254.3800000000001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0.1</v>
      </c>
      <c r="AH11">
        <v>2</v>
      </c>
      <c r="AI11">
        <v>35070786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35065456</v>
      </c>
      <c r="C12">
        <v>35065454</v>
      </c>
      <c r="D12">
        <v>32893498</v>
      </c>
      <c r="E12">
        <v>28875167</v>
      </c>
      <c r="F12">
        <v>1</v>
      </c>
      <c r="G12">
        <v>28875167</v>
      </c>
      <c r="H12">
        <v>1</v>
      </c>
      <c r="I12" t="s">
        <v>184</v>
      </c>
      <c r="J12" t="s">
        <v>3</v>
      </c>
      <c r="K12" t="s">
        <v>185</v>
      </c>
      <c r="L12">
        <v>1191</v>
      </c>
      <c r="N12">
        <v>1013</v>
      </c>
      <c r="O12" t="s">
        <v>186</v>
      </c>
      <c r="P12" t="s">
        <v>186</v>
      </c>
      <c r="Q12">
        <v>1</v>
      </c>
      <c r="X12">
        <v>0.65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19</v>
      </c>
      <c r="AG12">
        <v>1.3</v>
      </c>
      <c r="AH12">
        <v>2</v>
      </c>
      <c r="AI12">
        <v>35065455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ROW(Source!A33)</f>
        <v>33</v>
      </c>
      <c r="B13">
        <v>35070964</v>
      </c>
      <c r="C13">
        <v>35070960</v>
      </c>
      <c r="D13">
        <v>32893498</v>
      </c>
      <c r="E13">
        <v>28875167</v>
      </c>
      <c r="F13">
        <v>1</v>
      </c>
      <c r="G13">
        <v>28875167</v>
      </c>
      <c r="H13">
        <v>1</v>
      </c>
      <c r="I13" t="s">
        <v>184</v>
      </c>
      <c r="J13" t="s">
        <v>3</v>
      </c>
      <c r="K13" t="s">
        <v>185</v>
      </c>
      <c r="L13">
        <v>1191</v>
      </c>
      <c r="N13">
        <v>1013</v>
      </c>
      <c r="O13" t="s">
        <v>186</v>
      </c>
      <c r="P13" t="s">
        <v>186</v>
      </c>
      <c r="Q13">
        <v>1</v>
      </c>
      <c r="X13">
        <v>0.27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45</v>
      </c>
      <c r="AG13">
        <v>1.08</v>
      </c>
      <c r="AH13">
        <v>2</v>
      </c>
      <c r="AI13">
        <v>35070961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ROW(Source!A33)</f>
        <v>33</v>
      </c>
      <c r="B14">
        <v>35070965</v>
      </c>
      <c r="C14">
        <v>35070960</v>
      </c>
      <c r="D14">
        <v>32907863</v>
      </c>
      <c r="E14">
        <v>1</v>
      </c>
      <c r="F14">
        <v>1</v>
      </c>
      <c r="G14">
        <v>28875167</v>
      </c>
      <c r="H14">
        <v>3</v>
      </c>
      <c r="I14" t="s">
        <v>47</v>
      </c>
      <c r="J14" t="s">
        <v>50</v>
      </c>
      <c r="K14" t="s">
        <v>48</v>
      </c>
      <c r="L14">
        <v>1346</v>
      </c>
      <c r="N14">
        <v>1009</v>
      </c>
      <c r="O14" t="s">
        <v>49</v>
      </c>
      <c r="P14" t="s">
        <v>49</v>
      </c>
      <c r="Q14">
        <v>1</v>
      </c>
      <c r="X14">
        <v>8</v>
      </c>
      <c r="Y14">
        <v>3.74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45</v>
      </c>
      <c r="AG14">
        <v>32</v>
      </c>
      <c r="AH14">
        <v>2</v>
      </c>
      <c r="AI14">
        <v>35070962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ROW(Source!A70)</f>
        <v>70</v>
      </c>
      <c r="B15">
        <v>35064556</v>
      </c>
      <c r="C15">
        <v>35064553</v>
      </c>
      <c r="D15">
        <v>32893498</v>
      </c>
      <c r="E15">
        <v>28875167</v>
      </c>
      <c r="F15">
        <v>1</v>
      </c>
      <c r="G15">
        <v>28875167</v>
      </c>
      <c r="H15">
        <v>1</v>
      </c>
      <c r="I15" t="s">
        <v>184</v>
      </c>
      <c r="J15" t="s">
        <v>3</v>
      </c>
      <c r="K15" t="s">
        <v>185</v>
      </c>
      <c r="L15">
        <v>1191</v>
      </c>
      <c r="N15">
        <v>1013</v>
      </c>
      <c r="O15" t="s">
        <v>186</v>
      </c>
      <c r="P15" t="s">
        <v>186</v>
      </c>
      <c r="Q15">
        <v>1</v>
      </c>
      <c r="X15">
        <v>0.77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19</v>
      </c>
      <c r="AG15">
        <v>1.54</v>
      </c>
      <c r="AH15">
        <v>2</v>
      </c>
      <c r="AI15">
        <v>35064554</v>
      </c>
      <c r="AJ15">
        <v>16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ROW(Source!A70)</f>
        <v>70</v>
      </c>
      <c r="B16">
        <v>35064557</v>
      </c>
      <c r="C16">
        <v>35064553</v>
      </c>
      <c r="D16">
        <v>32904958</v>
      </c>
      <c r="E16">
        <v>1</v>
      </c>
      <c r="F16">
        <v>1</v>
      </c>
      <c r="G16">
        <v>28875167</v>
      </c>
      <c r="H16">
        <v>2</v>
      </c>
      <c r="I16" t="s">
        <v>208</v>
      </c>
      <c r="J16" t="s">
        <v>209</v>
      </c>
      <c r="K16" t="s">
        <v>210</v>
      </c>
      <c r="L16">
        <v>1368</v>
      </c>
      <c r="N16">
        <v>1011</v>
      </c>
      <c r="O16" t="s">
        <v>190</v>
      </c>
      <c r="P16" t="s">
        <v>190</v>
      </c>
      <c r="Q16">
        <v>1</v>
      </c>
      <c r="X16">
        <v>0.61</v>
      </c>
      <c r="Y16">
        <v>0</v>
      </c>
      <c r="Z16">
        <v>17.010000000000002</v>
      </c>
      <c r="AA16">
        <v>7.11</v>
      </c>
      <c r="AB16">
        <v>0</v>
      </c>
      <c r="AC16">
        <v>0</v>
      </c>
      <c r="AD16">
        <v>1</v>
      </c>
      <c r="AE16">
        <v>0</v>
      </c>
      <c r="AF16" t="s">
        <v>19</v>
      </c>
      <c r="AG16">
        <v>1.22</v>
      </c>
      <c r="AH16">
        <v>2</v>
      </c>
      <c r="AI16">
        <v>35064555</v>
      </c>
      <c r="AJ16">
        <v>17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ROW(Source!A71)</f>
        <v>71</v>
      </c>
      <c r="B17">
        <v>35064560</v>
      </c>
      <c r="C17">
        <v>35064558</v>
      </c>
      <c r="D17">
        <v>32893498</v>
      </c>
      <c r="E17">
        <v>28875167</v>
      </c>
      <c r="F17">
        <v>1</v>
      </c>
      <c r="G17">
        <v>28875167</v>
      </c>
      <c r="H17">
        <v>1</v>
      </c>
      <c r="I17" t="s">
        <v>184</v>
      </c>
      <c r="J17" t="s">
        <v>3</v>
      </c>
      <c r="K17" t="s">
        <v>185</v>
      </c>
      <c r="L17">
        <v>1191</v>
      </c>
      <c r="N17">
        <v>1013</v>
      </c>
      <c r="O17" t="s">
        <v>186</v>
      </c>
      <c r="P17" t="s">
        <v>186</v>
      </c>
      <c r="Q17">
        <v>1</v>
      </c>
      <c r="X17">
        <v>2.48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2.48</v>
      </c>
      <c r="AH17">
        <v>2</v>
      </c>
      <c r="AI17">
        <v>35064559</v>
      </c>
      <c r="AJ17">
        <v>18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ROW(Source!A72)</f>
        <v>72</v>
      </c>
      <c r="B18">
        <v>35065348</v>
      </c>
      <c r="C18">
        <v>35065347</v>
      </c>
      <c r="D18">
        <v>32893498</v>
      </c>
      <c r="E18">
        <v>28875167</v>
      </c>
      <c r="F18">
        <v>1</v>
      </c>
      <c r="G18">
        <v>28875167</v>
      </c>
      <c r="H18">
        <v>1</v>
      </c>
      <c r="I18" t="s">
        <v>184</v>
      </c>
      <c r="J18" t="s">
        <v>3</v>
      </c>
      <c r="K18" t="s">
        <v>185</v>
      </c>
      <c r="L18">
        <v>1191</v>
      </c>
      <c r="N18">
        <v>1013</v>
      </c>
      <c r="O18" t="s">
        <v>186</v>
      </c>
      <c r="P18" t="s">
        <v>186</v>
      </c>
      <c r="Q18">
        <v>1</v>
      </c>
      <c r="X18">
        <v>0.56000000000000005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28</v>
      </c>
      <c r="AG18">
        <v>1.6800000000000002</v>
      </c>
      <c r="AH18">
        <v>2</v>
      </c>
      <c r="AI18">
        <v>35065348</v>
      </c>
      <c r="AJ18">
        <v>19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ROW(Source!A72)</f>
        <v>72</v>
      </c>
      <c r="B19">
        <v>35065349</v>
      </c>
      <c r="C19">
        <v>35065347</v>
      </c>
      <c r="D19">
        <v>32904578</v>
      </c>
      <c r="E19">
        <v>1</v>
      </c>
      <c r="F19">
        <v>1</v>
      </c>
      <c r="G19">
        <v>28875167</v>
      </c>
      <c r="H19">
        <v>2</v>
      </c>
      <c r="I19" t="s">
        <v>187</v>
      </c>
      <c r="J19" t="s">
        <v>188</v>
      </c>
      <c r="K19" t="s">
        <v>189</v>
      </c>
      <c r="L19">
        <v>1368</v>
      </c>
      <c r="N19">
        <v>1011</v>
      </c>
      <c r="O19" t="s">
        <v>190</v>
      </c>
      <c r="P19" t="s">
        <v>190</v>
      </c>
      <c r="Q19">
        <v>1</v>
      </c>
      <c r="X19">
        <v>0.3</v>
      </c>
      <c r="Y19">
        <v>0</v>
      </c>
      <c r="Z19">
        <v>1635.52</v>
      </c>
      <c r="AA19">
        <v>347.42</v>
      </c>
      <c r="AB19">
        <v>0</v>
      </c>
      <c r="AC19">
        <v>0</v>
      </c>
      <c r="AD19">
        <v>1</v>
      </c>
      <c r="AE19">
        <v>0</v>
      </c>
      <c r="AF19" t="s">
        <v>28</v>
      </c>
      <c r="AG19">
        <v>0.89999999999999991</v>
      </c>
      <c r="AH19">
        <v>2</v>
      </c>
      <c r="AI19">
        <v>35065349</v>
      </c>
      <c r="AJ19">
        <v>20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ROW(Source!A72)</f>
        <v>72</v>
      </c>
      <c r="B20">
        <v>35065350</v>
      </c>
      <c r="C20">
        <v>35065347</v>
      </c>
      <c r="D20">
        <v>32907124</v>
      </c>
      <c r="E20">
        <v>1</v>
      </c>
      <c r="F20">
        <v>1</v>
      </c>
      <c r="G20">
        <v>28875167</v>
      </c>
      <c r="H20">
        <v>3</v>
      </c>
      <c r="I20" t="s">
        <v>191</v>
      </c>
      <c r="J20" t="s">
        <v>192</v>
      </c>
      <c r="K20" t="s">
        <v>193</v>
      </c>
      <c r="L20">
        <v>1339</v>
      </c>
      <c r="N20">
        <v>1007</v>
      </c>
      <c r="O20" t="s">
        <v>17</v>
      </c>
      <c r="P20" t="s">
        <v>17</v>
      </c>
      <c r="Q20">
        <v>1</v>
      </c>
      <c r="X20">
        <v>1</v>
      </c>
      <c r="Y20">
        <v>29.98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28</v>
      </c>
      <c r="AG20">
        <v>3</v>
      </c>
      <c r="AH20">
        <v>2</v>
      </c>
      <c r="AI20">
        <v>35065350</v>
      </c>
      <c r="AJ20">
        <v>21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ROW(Source!A73)</f>
        <v>73</v>
      </c>
      <c r="B21">
        <v>35065352</v>
      </c>
      <c r="C21">
        <v>35065351</v>
      </c>
      <c r="D21">
        <v>32893498</v>
      </c>
      <c r="E21">
        <v>28875167</v>
      </c>
      <c r="F21">
        <v>1</v>
      </c>
      <c r="G21">
        <v>28875167</v>
      </c>
      <c r="H21">
        <v>1</v>
      </c>
      <c r="I21" t="s">
        <v>184</v>
      </c>
      <c r="J21" t="s">
        <v>3</v>
      </c>
      <c r="K21" t="s">
        <v>185</v>
      </c>
      <c r="L21">
        <v>1191</v>
      </c>
      <c r="N21">
        <v>1013</v>
      </c>
      <c r="O21" t="s">
        <v>186</v>
      </c>
      <c r="P21" t="s">
        <v>186</v>
      </c>
      <c r="Q21">
        <v>1</v>
      </c>
      <c r="X21">
        <v>5.58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5.58</v>
      </c>
      <c r="AH21">
        <v>2</v>
      </c>
      <c r="AI21">
        <v>35065352</v>
      </c>
      <c r="AJ21">
        <v>22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ROW(Source!A73)</f>
        <v>73</v>
      </c>
      <c r="B22">
        <v>35065353</v>
      </c>
      <c r="C22">
        <v>35065351</v>
      </c>
      <c r="D22">
        <v>32904965</v>
      </c>
      <c r="E22">
        <v>1</v>
      </c>
      <c r="F22">
        <v>1</v>
      </c>
      <c r="G22">
        <v>28875167</v>
      </c>
      <c r="H22">
        <v>2</v>
      </c>
      <c r="I22" t="s">
        <v>211</v>
      </c>
      <c r="J22" t="s">
        <v>212</v>
      </c>
      <c r="K22" t="s">
        <v>213</v>
      </c>
      <c r="L22">
        <v>1368</v>
      </c>
      <c r="N22">
        <v>1011</v>
      </c>
      <c r="O22" t="s">
        <v>190</v>
      </c>
      <c r="P22" t="s">
        <v>190</v>
      </c>
      <c r="Q22">
        <v>1</v>
      </c>
      <c r="X22">
        <v>0.08</v>
      </c>
      <c r="Y22">
        <v>0</v>
      </c>
      <c r="Z22">
        <v>204.94</v>
      </c>
      <c r="AA22">
        <v>84.54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0.08</v>
      </c>
      <c r="AH22">
        <v>2</v>
      </c>
      <c r="AI22">
        <v>35065353</v>
      </c>
      <c r="AJ22">
        <v>23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ROW(Source!A73)</f>
        <v>73</v>
      </c>
      <c r="B23">
        <v>35065354</v>
      </c>
      <c r="C23">
        <v>35065351</v>
      </c>
      <c r="D23">
        <v>32904432</v>
      </c>
      <c r="E23">
        <v>1</v>
      </c>
      <c r="F23">
        <v>1</v>
      </c>
      <c r="G23">
        <v>28875167</v>
      </c>
      <c r="H23">
        <v>2</v>
      </c>
      <c r="I23" t="s">
        <v>214</v>
      </c>
      <c r="J23" t="s">
        <v>215</v>
      </c>
      <c r="K23" t="s">
        <v>216</v>
      </c>
      <c r="L23">
        <v>1368</v>
      </c>
      <c r="N23">
        <v>1011</v>
      </c>
      <c r="O23" t="s">
        <v>190</v>
      </c>
      <c r="P23" t="s">
        <v>190</v>
      </c>
      <c r="Q23">
        <v>1</v>
      </c>
      <c r="X23">
        <v>0.08</v>
      </c>
      <c r="Y23">
        <v>0</v>
      </c>
      <c r="Z23">
        <v>716.61</v>
      </c>
      <c r="AA23">
        <v>332.14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0.08</v>
      </c>
      <c r="AH23">
        <v>2</v>
      </c>
      <c r="AI23">
        <v>35065354</v>
      </c>
      <c r="AJ23">
        <v>24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ROW(Source!A73)</f>
        <v>73</v>
      </c>
      <c r="B24">
        <v>35065355</v>
      </c>
      <c r="C24">
        <v>35065351</v>
      </c>
      <c r="D24">
        <v>32908353</v>
      </c>
      <c r="E24">
        <v>1</v>
      </c>
      <c r="F24">
        <v>1</v>
      </c>
      <c r="G24">
        <v>28875167</v>
      </c>
      <c r="H24">
        <v>3</v>
      </c>
      <c r="I24" t="s">
        <v>122</v>
      </c>
      <c r="J24" t="s">
        <v>124</v>
      </c>
      <c r="K24" t="s">
        <v>123</v>
      </c>
      <c r="L24">
        <v>1346</v>
      </c>
      <c r="N24">
        <v>1009</v>
      </c>
      <c r="O24" t="s">
        <v>49</v>
      </c>
      <c r="P24" t="s">
        <v>49</v>
      </c>
      <c r="Q24">
        <v>1</v>
      </c>
      <c r="X24">
        <v>400</v>
      </c>
      <c r="Y24">
        <v>13.93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400</v>
      </c>
      <c r="AH24">
        <v>2</v>
      </c>
      <c r="AI24">
        <v>35065355</v>
      </c>
      <c r="AJ24">
        <v>25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ROW(Source!A76)</f>
        <v>76</v>
      </c>
      <c r="B25">
        <v>35065379</v>
      </c>
      <c r="C25">
        <v>35065377</v>
      </c>
      <c r="D25">
        <v>32893498</v>
      </c>
      <c r="E25">
        <v>28875167</v>
      </c>
      <c r="F25">
        <v>1</v>
      </c>
      <c r="G25">
        <v>28875167</v>
      </c>
      <c r="H25">
        <v>1</v>
      </c>
      <c r="I25" t="s">
        <v>184</v>
      </c>
      <c r="J25" t="s">
        <v>3</v>
      </c>
      <c r="K25" t="s">
        <v>185</v>
      </c>
      <c r="L25">
        <v>1191</v>
      </c>
      <c r="N25">
        <v>1013</v>
      </c>
      <c r="O25" t="s">
        <v>186</v>
      </c>
      <c r="P25" t="s">
        <v>186</v>
      </c>
      <c r="Q25">
        <v>1</v>
      </c>
      <c r="X25">
        <v>0.14000000000000001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28</v>
      </c>
      <c r="AG25">
        <v>0.42000000000000004</v>
      </c>
      <c r="AH25">
        <v>2</v>
      </c>
      <c r="AI25">
        <v>35065378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ROW(Source!A111)</f>
        <v>111</v>
      </c>
      <c r="B26">
        <v>35065439</v>
      </c>
      <c r="C26">
        <v>35065436</v>
      </c>
      <c r="D26">
        <v>32893498</v>
      </c>
      <c r="E26">
        <v>28875167</v>
      </c>
      <c r="F26">
        <v>1</v>
      </c>
      <c r="G26">
        <v>28875167</v>
      </c>
      <c r="H26">
        <v>1</v>
      </c>
      <c r="I26" t="s">
        <v>184</v>
      </c>
      <c r="J26" t="s">
        <v>3</v>
      </c>
      <c r="K26" t="s">
        <v>185</v>
      </c>
      <c r="L26">
        <v>1191</v>
      </c>
      <c r="N26">
        <v>1013</v>
      </c>
      <c r="O26" t="s">
        <v>186</v>
      </c>
      <c r="P26" t="s">
        <v>186</v>
      </c>
      <c r="Q26">
        <v>1</v>
      </c>
      <c r="X26">
        <v>0.77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19</v>
      </c>
      <c r="AG26">
        <v>1.54</v>
      </c>
      <c r="AH26">
        <v>2</v>
      </c>
      <c r="AI26">
        <v>35065437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ROW(Source!A111)</f>
        <v>111</v>
      </c>
      <c r="B27">
        <v>35065440</v>
      </c>
      <c r="C27">
        <v>35065436</v>
      </c>
      <c r="D27">
        <v>32904958</v>
      </c>
      <c r="E27">
        <v>1</v>
      </c>
      <c r="F27">
        <v>1</v>
      </c>
      <c r="G27">
        <v>28875167</v>
      </c>
      <c r="H27">
        <v>2</v>
      </c>
      <c r="I27" t="s">
        <v>208</v>
      </c>
      <c r="J27" t="s">
        <v>209</v>
      </c>
      <c r="K27" t="s">
        <v>210</v>
      </c>
      <c r="L27">
        <v>1368</v>
      </c>
      <c r="N27">
        <v>1011</v>
      </c>
      <c r="O27" t="s">
        <v>190</v>
      </c>
      <c r="P27" t="s">
        <v>190</v>
      </c>
      <c r="Q27">
        <v>1</v>
      </c>
      <c r="X27">
        <v>0.61</v>
      </c>
      <c r="Y27">
        <v>0</v>
      </c>
      <c r="Z27">
        <v>17.010000000000002</v>
      </c>
      <c r="AA27">
        <v>7.11</v>
      </c>
      <c r="AB27">
        <v>0</v>
      </c>
      <c r="AC27">
        <v>0</v>
      </c>
      <c r="AD27">
        <v>1</v>
      </c>
      <c r="AE27">
        <v>0</v>
      </c>
      <c r="AF27" t="s">
        <v>19</v>
      </c>
      <c r="AG27">
        <v>1.22</v>
      </c>
      <c r="AH27">
        <v>2</v>
      </c>
      <c r="AI27">
        <v>35065438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ROW(Source!A112)</f>
        <v>112</v>
      </c>
      <c r="B28">
        <v>35065443</v>
      </c>
      <c r="C28">
        <v>35065441</v>
      </c>
      <c r="D28">
        <v>32893498</v>
      </c>
      <c r="E28">
        <v>28875167</v>
      </c>
      <c r="F28">
        <v>1</v>
      </c>
      <c r="G28">
        <v>28875167</v>
      </c>
      <c r="H28">
        <v>1</v>
      </c>
      <c r="I28" t="s">
        <v>184</v>
      </c>
      <c r="J28" t="s">
        <v>3</v>
      </c>
      <c r="K28" t="s">
        <v>185</v>
      </c>
      <c r="L28">
        <v>1191</v>
      </c>
      <c r="N28">
        <v>1013</v>
      </c>
      <c r="O28" t="s">
        <v>186</v>
      </c>
      <c r="P28" t="s">
        <v>186</v>
      </c>
      <c r="Q28">
        <v>1</v>
      </c>
      <c r="X28">
        <v>2.48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</v>
      </c>
      <c r="AG28">
        <v>2.48</v>
      </c>
      <c r="AH28">
        <v>2</v>
      </c>
      <c r="AI28">
        <v>35065442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ROW(Source!A113)</f>
        <v>113</v>
      </c>
      <c r="B29">
        <v>35065448</v>
      </c>
      <c r="C29">
        <v>35065444</v>
      </c>
      <c r="D29">
        <v>32893498</v>
      </c>
      <c r="E29">
        <v>28875167</v>
      </c>
      <c r="F29">
        <v>1</v>
      </c>
      <c r="G29">
        <v>28875167</v>
      </c>
      <c r="H29">
        <v>1</v>
      </c>
      <c r="I29" t="s">
        <v>184</v>
      </c>
      <c r="J29" t="s">
        <v>3</v>
      </c>
      <c r="K29" t="s">
        <v>185</v>
      </c>
      <c r="L29">
        <v>1191</v>
      </c>
      <c r="N29">
        <v>1013</v>
      </c>
      <c r="O29" t="s">
        <v>186</v>
      </c>
      <c r="P29" t="s">
        <v>186</v>
      </c>
      <c r="Q29">
        <v>1</v>
      </c>
      <c r="X29">
        <v>0.56000000000000005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28</v>
      </c>
      <c r="AG29">
        <v>1.6800000000000002</v>
      </c>
      <c r="AH29">
        <v>2</v>
      </c>
      <c r="AI29">
        <v>35065445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ROW(Source!A113)</f>
        <v>113</v>
      </c>
      <c r="B30">
        <v>35065449</v>
      </c>
      <c r="C30">
        <v>35065444</v>
      </c>
      <c r="D30">
        <v>32904578</v>
      </c>
      <c r="E30">
        <v>1</v>
      </c>
      <c r="F30">
        <v>1</v>
      </c>
      <c r="G30">
        <v>28875167</v>
      </c>
      <c r="H30">
        <v>2</v>
      </c>
      <c r="I30" t="s">
        <v>187</v>
      </c>
      <c r="J30" t="s">
        <v>188</v>
      </c>
      <c r="K30" t="s">
        <v>189</v>
      </c>
      <c r="L30">
        <v>1368</v>
      </c>
      <c r="N30">
        <v>1011</v>
      </c>
      <c r="O30" t="s">
        <v>190</v>
      </c>
      <c r="P30" t="s">
        <v>190</v>
      </c>
      <c r="Q30">
        <v>1</v>
      </c>
      <c r="X30">
        <v>0.3</v>
      </c>
      <c r="Y30">
        <v>0</v>
      </c>
      <c r="Z30">
        <v>1635.52</v>
      </c>
      <c r="AA30">
        <v>347.42</v>
      </c>
      <c r="AB30">
        <v>0</v>
      </c>
      <c r="AC30">
        <v>0</v>
      </c>
      <c r="AD30">
        <v>1</v>
      </c>
      <c r="AE30">
        <v>0</v>
      </c>
      <c r="AF30" t="s">
        <v>28</v>
      </c>
      <c r="AG30">
        <v>0.89999999999999991</v>
      </c>
      <c r="AH30">
        <v>2</v>
      </c>
      <c r="AI30">
        <v>35065446</v>
      </c>
      <c r="AJ30">
        <v>32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ROW(Source!A113)</f>
        <v>113</v>
      </c>
      <c r="B31">
        <v>35065450</v>
      </c>
      <c r="C31">
        <v>35065444</v>
      </c>
      <c r="D31">
        <v>32907124</v>
      </c>
      <c r="E31">
        <v>1</v>
      </c>
      <c r="F31">
        <v>1</v>
      </c>
      <c r="G31">
        <v>28875167</v>
      </c>
      <c r="H31">
        <v>3</v>
      </c>
      <c r="I31" t="s">
        <v>191</v>
      </c>
      <c r="J31" t="s">
        <v>192</v>
      </c>
      <c r="K31" t="s">
        <v>193</v>
      </c>
      <c r="L31">
        <v>1339</v>
      </c>
      <c r="N31">
        <v>1007</v>
      </c>
      <c r="O31" t="s">
        <v>17</v>
      </c>
      <c r="P31" t="s">
        <v>17</v>
      </c>
      <c r="Q31">
        <v>1</v>
      </c>
      <c r="X31">
        <v>1</v>
      </c>
      <c r="Y31">
        <v>29.98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28</v>
      </c>
      <c r="AG31">
        <v>3</v>
      </c>
      <c r="AH31">
        <v>2</v>
      </c>
      <c r="AI31">
        <v>35065447</v>
      </c>
      <c r="AJ31">
        <v>33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ROW(Source!A114)</f>
        <v>114</v>
      </c>
      <c r="B32">
        <v>35065453</v>
      </c>
      <c r="C32">
        <v>35065451</v>
      </c>
      <c r="D32">
        <v>32893498</v>
      </c>
      <c r="E32">
        <v>28875167</v>
      </c>
      <c r="F32">
        <v>1</v>
      </c>
      <c r="G32">
        <v>28875167</v>
      </c>
      <c r="H32">
        <v>1</v>
      </c>
      <c r="I32" t="s">
        <v>184</v>
      </c>
      <c r="J32" t="s">
        <v>3</v>
      </c>
      <c r="K32" t="s">
        <v>185</v>
      </c>
      <c r="L32">
        <v>1191</v>
      </c>
      <c r="N32">
        <v>1013</v>
      </c>
      <c r="O32" t="s">
        <v>186</v>
      </c>
      <c r="P32" t="s">
        <v>186</v>
      </c>
      <c r="Q32">
        <v>1</v>
      </c>
      <c r="X32">
        <v>0.14000000000000001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19</v>
      </c>
      <c r="AG32">
        <v>0.28000000000000003</v>
      </c>
      <c r="AH32">
        <v>2</v>
      </c>
      <c r="AI32">
        <v>35065452</v>
      </c>
      <c r="AJ32">
        <v>34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ROW(Source!A149)</f>
        <v>149</v>
      </c>
      <c r="B33">
        <v>35065521</v>
      </c>
      <c r="C33">
        <v>35065518</v>
      </c>
      <c r="D33">
        <v>32893498</v>
      </c>
      <c r="E33">
        <v>28875167</v>
      </c>
      <c r="F33">
        <v>1</v>
      </c>
      <c r="G33">
        <v>28875167</v>
      </c>
      <c r="H33">
        <v>1</v>
      </c>
      <c r="I33" t="s">
        <v>184</v>
      </c>
      <c r="J33" t="s">
        <v>3</v>
      </c>
      <c r="K33" t="s">
        <v>185</v>
      </c>
      <c r="L33">
        <v>1191</v>
      </c>
      <c r="N33">
        <v>1013</v>
      </c>
      <c r="O33" t="s">
        <v>186</v>
      </c>
      <c r="P33" t="s">
        <v>186</v>
      </c>
      <c r="Q33">
        <v>1</v>
      </c>
      <c r="X33">
        <v>0.77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19</v>
      </c>
      <c r="AG33">
        <v>1.54</v>
      </c>
      <c r="AH33">
        <v>2</v>
      </c>
      <c r="AI33">
        <v>35065519</v>
      </c>
      <c r="AJ33">
        <v>35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ROW(Source!A149)</f>
        <v>149</v>
      </c>
      <c r="B34">
        <v>35065522</v>
      </c>
      <c r="C34">
        <v>35065518</v>
      </c>
      <c r="D34">
        <v>32904958</v>
      </c>
      <c r="E34">
        <v>1</v>
      </c>
      <c r="F34">
        <v>1</v>
      </c>
      <c r="G34">
        <v>28875167</v>
      </c>
      <c r="H34">
        <v>2</v>
      </c>
      <c r="I34" t="s">
        <v>208</v>
      </c>
      <c r="J34" t="s">
        <v>209</v>
      </c>
      <c r="K34" t="s">
        <v>210</v>
      </c>
      <c r="L34">
        <v>1368</v>
      </c>
      <c r="N34">
        <v>1011</v>
      </c>
      <c r="O34" t="s">
        <v>190</v>
      </c>
      <c r="P34" t="s">
        <v>190</v>
      </c>
      <c r="Q34">
        <v>1</v>
      </c>
      <c r="X34">
        <v>0.61</v>
      </c>
      <c r="Y34">
        <v>0</v>
      </c>
      <c r="Z34">
        <v>17.010000000000002</v>
      </c>
      <c r="AA34">
        <v>7.11</v>
      </c>
      <c r="AB34">
        <v>0</v>
      </c>
      <c r="AC34">
        <v>0</v>
      </c>
      <c r="AD34">
        <v>1</v>
      </c>
      <c r="AE34">
        <v>0</v>
      </c>
      <c r="AF34" t="s">
        <v>19</v>
      </c>
      <c r="AG34">
        <v>1.22</v>
      </c>
      <c r="AH34">
        <v>2</v>
      </c>
      <c r="AI34">
        <v>35065520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ROW(Source!A150)</f>
        <v>150</v>
      </c>
      <c r="B35">
        <v>35065530</v>
      </c>
      <c r="C35">
        <v>35065526</v>
      </c>
      <c r="D35">
        <v>32893498</v>
      </c>
      <c r="E35">
        <v>28875167</v>
      </c>
      <c r="F35">
        <v>1</v>
      </c>
      <c r="G35">
        <v>28875167</v>
      </c>
      <c r="H35">
        <v>1</v>
      </c>
      <c r="I35" t="s">
        <v>184</v>
      </c>
      <c r="J35" t="s">
        <v>3</v>
      </c>
      <c r="K35" t="s">
        <v>185</v>
      </c>
      <c r="L35">
        <v>1191</v>
      </c>
      <c r="N35">
        <v>1013</v>
      </c>
      <c r="O35" t="s">
        <v>186</v>
      </c>
      <c r="P35" t="s">
        <v>186</v>
      </c>
      <c r="Q35">
        <v>1</v>
      </c>
      <c r="X35">
        <v>0.56000000000000005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28</v>
      </c>
      <c r="AG35">
        <v>1.6800000000000002</v>
      </c>
      <c r="AH35">
        <v>2</v>
      </c>
      <c r="AI35">
        <v>35065527</v>
      </c>
      <c r="AJ35">
        <v>37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ROW(Source!A150)</f>
        <v>150</v>
      </c>
      <c r="B36">
        <v>35065531</v>
      </c>
      <c r="C36">
        <v>35065526</v>
      </c>
      <c r="D36">
        <v>32904578</v>
      </c>
      <c r="E36">
        <v>1</v>
      </c>
      <c r="F36">
        <v>1</v>
      </c>
      <c r="G36">
        <v>28875167</v>
      </c>
      <c r="H36">
        <v>2</v>
      </c>
      <c r="I36" t="s">
        <v>187</v>
      </c>
      <c r="J36" t="s">
        <v>188</v>
      </c>
      <c r="K36" t="s">
        <v>189</v>
      </c>
      <c r="L36">
        <v>1368</v>
      </c>
      <c r="N36">
        <v>1011</v>
      </c>
      <c r="O36" t="s">
        <v>190</v>
      </c>
      <c r="P36" t="s">
        <v>190</v>
      </c>
      <c r="Q36">
        <v>1</v>
      </c>
      <c r="X36">
        <v>0.3</v>
      </c>
      <c r="Y36">
        <v>0</v>
      </c>
      <c r="Z36">
        <v>1635.52</v>
      </c>
      <c r="AA36">
        <v>347.42</v>
      </c>
      <c r="AB36">
        <v>0</v>
      </c>
      <c r="AC36">
        <v>0</v>
      </c>
      <c r="AD36">
        <v>1</v>
      </c>
      <c r="AE36">
        <v>0</v>
      </c>
      <c r="AF36" t="s">
        <v>28</v>
      </c>
      <c r="AG36">
        <v>0.89999999999999991</v>
      </c>
      <c r="AH36">
        <v>2</v>
      </c>
      <c r="AI36">
        <v>35065528</v>
      </c>
      <c r="AJ36">
        <v>38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ROW(Source!A150)</f>
        <v>150</v>
      </c>
      <c r="B37">
        <v>35065532</v>
      </c>
      <c r="C37">
        <v>35065526</v>
      </c>
      <c r="D37">
        <v>32907124</v>
      </c>
      <c r="E37">
        <v>1</v>
      </c>
      <c r="F37">
        <v>1</v>
      </c>
      <c r="G37">
        <v>28875167</v>
      </c>
      <c r="H37">
        <v>3</v>
      </c>
      <c r="I37" t="s">
        <v>191</v>
      </c>
      <c r="J37" t="s">
        <v>192</v>
      </c>
      <c r="K37" t="s">
        <v>193</v>
      </c>
      <c r="L37">
        <v>1339</v>
      </c>
      <c r="N37">
        <v>1007</v>
      </c>
      <c r="O37" t="s">
        <v>17</v>
      </c>
      <c r="P37" t="s">
        <v>17</v>
      </c>
      <c r="Q37">
        <v>1</v>
      </c>
      <c r="X37">
        <v>1</v>
      </c>
      <c r="Y37">
        <v>29.98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28</v>
      </c>
      <c r="AG37">
        <v>3</v>
      </c>
      <c r="AH37">
        <v>2</v>
      </c>
      <c r="AI37">
        <v>35065529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ROW(Source!A151)</f>
        <v>151</v>
      </c>
      <c r="B38">
        <v>35065535</v>
      </c>
      <c r="C38">
        <v>35065533</v>
      </c>
      <c r="D38">
        <v>32893498</v>
      </c>
      <c r="E38">
        <v>28875167</v>
      </c>
      <c r="F38">
        <v>1</v>
      </c>
      <c r="G38">
        <v>28875167</v>
      </c>
      <c r="H38">
        <v>1</v>
      </c>
      <c r="I38" t="s">
        <v>184</v>
      </c>
      <c r="J38" t="s">
        <v>3</v>
      </c>
      <c r="K38" t="s">
        <v>185</v>
      </c>
      <c r="L38">
        <v>1191</v>
      </c>
      <c r="N38">
        <v>1013</v>
      </c>
      <c r="O38" t="s">
        <v>186</v>
      </c>
      <c r="P38" t="s">
        <v>186</v>
      </c>
      <c r="Q38">
        <v>1</v>
      </c>
      <c r="X38">
        <v>0.14000000000000001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19</v>
      </c>
      <c r="AG38">
        <v>0.28000000000000003</v>
      </c>
      <c r="AH38">
        <v>2</v>
      </c>
      <c r="AI38">
        <v>35065534</v>
      </c>
      <c r="AJ38">
        <v>40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ROW(Source!A186)</f>
        <v>186</v>
      </c>
      <c r="B39">
        <v>35065595</v>
      </c>
      <c r="C39">
        <v>35065592</v>
      </c>
      <c r="D39">
        <v>32893498</v>
      </c>
      <c r="E39">
        <v>28875167</v>
      </c>
      <c r="F39">
        <v>1</v>
      </c>
      <c r="G39">
        <v>28875167</v>
      </c>
      <c r="H39">
        <v>1</v>
      </c>
      <c r="I39" t="s">
        <v>184</v>
      </c>
      <c r="J39" t="s">
        <v>3</v>
      </c>
      <c r="K39" t="s">
        <v>185</v>
      </c>
      <c r="L39">
        <v>1191</v>
      </c>
      <c r="N39">
        <v>1013</v>
      </c>
      <c r="O39" t="s">
        <v>186</v>
      </c>
      <c r="P39" t="s">
        <v>186</v>
      </c>
      <c r="Q39">
        <v>1</v>
      </c>
      <c r="X39">
        <v>0.77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19</v>
      </c>
      <c r="AG39">
        <v>1.54</v>
      </c>
      <c r="AH39">
        <v>2</v>
      </c>
      <c r="AI39">
        <v>35065593</v>
      </c>
      <c r="AJ39">
        <v>41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ROW(Source!A186)</f>
        <v>186</v>
      </c>
      <c r="B40">
        <v>35065596</v>
      </c>
      <c r="C40">
        <v>35065592</v>
      </c>
      <c r="D40">
        <v>32904958</v>
      </c>
      <c r="E40">
        <v>1</v>
      </c>
      <c r="F40">
        <v>1</v>
      </c>
      <c r="G40">
        <v>28875167</v>
      </c>
      <c r="H40">
        <v>2</v>
      </c>
      <c r="I40" t="s">
        <v>208</v>
      </c>
      <c r="J40" t="s">
        <v>209</v>
      </c>
      <c r="K40" t="s">
        <v>210</v>
      </c>
      <c r="L40">
        <v>1368</v>
      </c>
      <c r="N40">
        <v>1011</v>
      </c>
      <c r="O40" t="s">
        <v>190</v>
      </c>
      <c r="P40" t="s">
        <v>190</v>
      </c>
      <c r="Q40">
        <v>1</v>
      </c>
      <c r="X40">
        <v>0.61</v>
      </c>
      <c r="Y40">
        <v>0</v>
      </c>
      <c r="Z40">
        <v>17.010000000000002</v>
      </c>
      <c r="AA40">
        <v>7.11</v>
      </c>
      <c r="AB40">
        <v>0</v>
      </c>
      <c r="AC40">
        <v>0</v>
      </c>
      <c r="AD40">
        <v>1</v>
      </c>
      <c r="AE40">
        <v>0</v>
      </c>
      <c r="AF40" t="s">
        <v>19</v>
      </c>
      <c r="AG40">
        <v>1.22</v>
      </c>
      <c r="AH40">
        <v>2</v>
      </c>
      <c r="AI40">
        <v>35065594</v>
      </c>
      <c r="AJ40">
        <v>42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ROW(Source!A187)</f>
        <v>187</v>
      </c>
      <c r="B41">
        <v>35070789</v>
      </c>
      <c r="C41">
        <v>35070787</v>
      </c>
      <c r="D41">
        <v>32893498</v>
      </c>
      <c r="E41">
        <v>28875167</v>
      </c>
      <c r="F41">
        <v>1</v>
      </c>
      <c r="G41">
        <v>28875167</v>
      </c>
      <c r="H41">
        <v>1</v>
      </c>
      <c r="I41" t="s">
        <v>184</v>
      </c>
      <c r="J41" t="s">
        <v>3</v>
      </c>
      <c r="K41" t="s">
        <v>185</v>
      </c>
      <c r="L41">
        <v>1191</v>
      </c>
      <c r="N41">
        <v>1013</v>
      </c>
      <c r="O41" t="s">
        <v>186</v>
      </c>
      <c r="P41" t="s">
        <v>186</v>
      </c>
      <c r="Q41">
        <v>1</v>
      </c>
      <c r="X41">
        <v>2.48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2.48</v>
      </c>
      <c r="AH41">
        <v>2</v>
      </c>
      <c r="AI41">
        <v>35070788</v>
      </c>
      <c r="AJ41">
        <v>43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ROW(Source!A188)</f>
        <v>188</v>
      </c>
      <c r="B42">
        <v>35065601</v>
      </c>
      <c r="C42">
        <v>35065597</v>
      </c>
      <c r="D42">
        <v>32893498</v>
      </c>
      <c r="E42">
        <v>28875167</v>
      </c>
      <c r="F42">
        <v>1</v>
      </c>
      <c r="G42">
        <v>28875167</v>
      </c>
      <c r="H42">
        <v>1</v>
      </c>
      <c r="I42" t="s">
        <v>184</v>
      </c>
      <c r="J42" t="s">
        <v>3</v>
      </c>
      <c r="K42" t="s">
        <v>185</v>
      </c>
      <c r="L42">
        <v>1191</v>
      </c>
      <c r="N42">
        <v>1013</v>
      </c>
      <c r="O42" t="s">
        <v>186</v>
      </c>
      <c r="P42" t="s">
        <v>186</v>
      </c>
      <c r="Q42">
        <v>1</v>
      </c>
      <c r="X42">
        <v>0.56000000000000005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28</v>
      </c>
      <c r="AG42">
        <v>1.6800000000000002</v>
      </c>
      <c r="AH42">
        <v>2</v>
      </c>
      <c r="AI42">
        <v>35065598</v>
      </c>
      <c r="AJ42">
        <v>44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ROW(Source!A188)</f>
        <v>188</v>
      </c>
      <c r="B43">
        <v>35065602</v>
      </c>
      <c r="C43">
        <v>35065597</v>
      </c>
      <c r="D43">
        <v>32904578</v>
      </c>
      <c r="E43">
        <v>1</v>
      </c>
      <c r="F43">
        <v>1</v>
      </c>
      <c r="G43">
        <v>28875167</v>
      </c>
      <c r="H43">
        <v>2</v>
      </c>
      <c r="I43" t="s">
        <v>187</v>
      </c>
      <c r="J43" t="s">
        <v>188</v>
      </c>
      <c r="K43" t="s">
        <v>189</v>
      </c>
      <c r="L43">
        <v>1368</v>
      </c>
      <c r="N43">
        <v>1011</v>
      </c>
      <c r="O43" t="s">
        <v>190</v>
      </c>
      <c r="P43" t="s">
        <v>190</v>
      </c>
      <c r="Q43">
        <v>1</v>
      </c>
      <c r="X43">
        <v>0.3</v>
      </c>
      <c r="Y43">
        <v>0</v>
      </c>
      <c r="Z43">
        <v>1635.52</v>
      </c>
      <c r="AA43">
        <v>347.42</v>
      </c>
      <c r="AB43">
        <v>0</v>
      </c>
      <c r="AC43">
        <v>0</v>
      </c>
      <c r="AD43">
        <v>1</v>
      </c>
      <c r="AE43">
        <v>0</v>
      </c>
      <c r="AF43" t="s">
        <v>28</v>
      </c>
      <c r="AG43">
        <v>0.89999999999999991</v>
      </c>
      <c r="AH43">
        <v>2</v>
      </c>
      <c r="AI43">
        <v>35065599</v>
      </c>
      <c r="AJ43">
        <v>45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ROW(Source!A188)</f>
        <v>188</v>
      </c>
      <c r="B44">
        <v>35065603</v>
      </c>
      <c r="C44">
        <v>35065597</v>
      </c>
      <c r="D44">
        <v>32907124</v>
      </c>
      <c r="E44">
        <v>1</v>
      </c>
      <c r="F44">
        <v>1</v>
      </c>
      <c r="G44">
        <v>28875167</v>
      </c>
      <c r="H44">
        <v>3</v>
      </c>
      <c r="I44" t="s">
        <v>191</v>
      </c>
      <c r="J44" t="s">
        <v>192</v>
      </c>
      <c r="K44" t="s">
        <v>193</v>
      </c>
      <c r="L44">
        <v>1339</v>
      </c>
      <c r="N44">
        <v>1007</v>
      </c>
      <c r="O44" t="s">
        <v>17</v>
      </c>
      <c r="P44" t="s">
        <v>17</v>
      </c>
      <c r="Q44">
        <v>1</v>
      </c>
      <c r="X44">
        <v>1</v>
      </c>
      <c r="Y44">
        <v>29.98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28</v>
      </c>
      <c r="AG44">
        <v>3</v>
      </c>
      <c r="AH44">
        <v>2</v>
      </c>
      <c r="AI44">
        <v>35065600</v>
      </c>
      <c r="AJ44">
        <v>46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ROW(Source!A189)</f>
        <v>189</v>
      </c>
      <c r="B45">
        <v>35065606</v>
      </c>
      <c r="C45">
        <v>35065604</v>
      </c>
      <c r="D45">
        <v>32893498</v>
      </c>
      <c r="E45">
        <v>28875167</v>
      </c>
      <c r="F45">
        <v>1</v>
      </c>
      <c r="G45">
        <v>28875167</v>
      </c>
      <c r="H45">
        <v>1</v>
      </c>
      <c r="I45" t="s">
        <v>184</v>
      </c>
      <c r="J45" t="s">
        <v>3</v>
      </c>
      <c r="K45" t="s">
        <v>185</v>
      </c>
      <c r="L45">
        <v>1191</v>
      </c>
      <c r="N45">
        <v>1013</v>
      </c>
      <c r="O45" t="s">
        <v>186</v>
      </c>
      <c r="P45" t="s">
        <v>186</v>
      </c>
      <c r="Q45">
        <v>1</v>
      </c>
      <c r="X45">
        <v>0.14000000000000001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19</v>
      </c>
      <c r="AG45">
        <v>0.28000000000000003</v>
      </c>
      <c r="AH45">
        <v>2</v>
      </c>
      <c r="AI45">
        <v>35065605</v>
      </c>
      <c r="AJ45">
        <v>47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ROW(Source!A224)</f>
        <v>224</v>
      </c>
      <c r="B46">
        <v>35065666</v>
      </c>
      <c r="C46">
        <v>35065663</v>
      </c>
      <c r="D46">
        <v>32893498</v>
      </c>
      <c r="E46">
        <v>28875167</v>
      </c>
      <c r="F46">
        <v>1</v>
      </c>
      <c r="G46">
        <v>28875167</v>
      </c>
      <c r="H46">
        <v>1</v>
      </c>
      <c r="I46" t="s">
        <v>184</v>
      </c>
      <c r="J46" t="s">
        <v>3</v>
      </c>
      <c r="K46" t="s">
        <v>185</v>
      </c>
      <c r="L46">
        <v>1191</v>
      </c>
      <c r="N46">
        <v>1013</v>
      </c>
      <c r="O46" t="s">
        <v>186</v>
      </c>
      <c r="P46" t="s">
        <v>186</v>
      </c>
      <c r="Q46">
        <v>1</v>
      </c>
      <c r="X46">
        <v>0.77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19</v>
      </c>
      <c r="AG46">
        <v>1.54</v>
      </c>
      <c r="AH46">
        <v>2</v>
      </c>
      <c r="AI46">
        <v>35065664</v>
      </c>
      <c r="AJ46">
        <v>48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ROW(Source!A224)</f>
        <v>224</v>
      </c>
      <c r="B47">
        <v>35065667</v>
      </c>
      <c r="C47">
        <v>35065663</v>
      </c>
      <c r="D47">
        <v>32904958</v>
      </c>
      <c r="E47">
        <v>1</v>
      </c>
      <c r="F47">
        <v>1</v>
      </c>
      <c r="G47">
        <v>28875167</v>
      </c>
      <c r="H47">
        <v>2</v>
      </c>
      <c r="I47" t="s">
        <v>208</v>
      </c>
      <c r="J47" t="s">
        <v>209</v>
      </c>
      <c r="K47" t="s">
        <v>210</v>
      </c>
      <c r="L47">
        <v>1368</v>
      </c>
      <c r="N47">
        <v>1011</v>
      </c>
      <c r="O47" t="s">
        <v>190</v>
      </c>
      <c r="P47" t="s">
        <v>190</v>
      </c>
      <c r="Q47">
        <v>1</v>
      </c>
      <c r="X47">
        <v>0.61</v>
      </c>
      <c r="Y47">
        <v>0</v>
      </c>
      <c r="Z47">
        <v>17.010000000000002</v>
      </c>
      <c r="AA47">
        <v>7.11</v>
      </c>
      <c r="AB47">
        <v>0</v>
      </c>
      <c r="AC47">
        <v>0</v>
      </c>
      <c r="AD47">
        <v>1</v>
      </c>
      <c r="AE47">
        <v>0</v>
      </c>
      <c r="AF47" t="s">
        <v>19</v>
      </c>
      <c r="AG47">
        <v>1.22</v>
      </c>
      <c r="AH47">
        <v>2</v>
      </c>
      <c r="AI47">
        <v>35065665</v>
      </c>
      <c r="AJ47">
        <v>49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ROW(Source!A225)</f>
        <v>225</v>
      </c>
      <c r="B48">
        <v>35065672</v>
      </c>
      <c r="C48">
        <v>35065668</v>
      </c>
      <c r="D48">
        <v>32893498</v>
      </c>
      <c r="E48">
        <v>28875167</v>
      </c>
      <c r="F48">
        <v>1</v>
      </c>
      <c r="G48">
        <v>28875167</v>
      </c>
      <c r="H48">
        <v>1</v>
      </c>
      <c r="I48" t="s">
        <v>184</v>
      </c>
      <c r="J48" t="s">
        <v>3</v>
      </c>
      <c r="K48" t="s">
        <v>185</v>
      </c>
      <c r="L48">
        <v>1191</v>
      </c>
      <c r="N48">
        <v>1013</v>
      </c>
      <c r="O48" t="s">
        <v>186</v>
      </c>
      <c r="P48" t="s">
        <v>186</v>
      </c>
      <c r="Q48">
        <v>1</v>
      </c>
      <c r="X48">
        <v>0.56000000000000005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28</v>
      </c>
      <c r="AG48">
        <v>1.6800000000000002</v>
      </c>
      <c r="AH48">
        <v>2</v>
      </c>
      <c r="AI48">
        <v>35065669</v>
      </c>
      <c r="AJ48">
        <v>50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ROW(Source!A225)</f>
        <v>225</v>
      </c>
      <c r="B49">
        <v>35065673</v>
      </c>
      <c r="C49">
        <v>35065668</v>
      </c>
      <c r="D49">
        <v>32904578</v>
      </c>
      <c r="E49">
        <v>1</v>
      </c>
      <c r="F49">
        <v>1</v>
      </c>
      <c r="G49">
        <v>28875167</v>
      </c>
      <c r="H49">
        <v>2</v>
      </c>
      <c r="I49" t="s">
        <v>187</v>
      </c>
      <c r="J49" t="s">
        <v>188</v>
      </c>
      <c r="K49" t="s">
        <v>189</v>
      </c>
      <c r="L49">
        <v>1368</v>
      </c>
      <c r="N49">
        <v>1011</v>
      </c>
      <c r="O49" t="s">
        <v>190</v>
      </c>
      <c r="P49" t="s">
        <v>190</v>
      </c>
      <c r="Q49">
        <v>1</v>
      </c>
      <c r="X49">
        <v>0.3</v>
      </c>
      <c r="Y49">
        <v>0</v>
      </c>
      <c r="Z49">
        <v>1635.52</v>
      </c>
      <c r="AA49">
        <v>347.42</v>
      </c>
      <c r="AB49">
        <v>0</v>
      </c>
      <c r="AC49">
        <v>0</v>
      </c>
      <c r="AD49">
        <v>1</v>
      </c>
      <c r="AE49">
        <v>0</v>
      </c>
      <c r="AF49" t="s">
        <v>28</v>
      </c>
      <c r="AG49">
        <v>0.89999999999999991</v>
      </c>
      <c r="AH49">
        <v>2</v>
      </c>
      <c r="AI49">
        <v>35065670</v>
      </c>
      <c r="AJ49">
        <v>51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ROW(Source!A225)</f>
        <v>225</v>
      </c>
      <c r="B50">
        <v>35065674</v>
      </c>
      <c r="C50">
        <v>35065668</v>
      </c>
      <c r="D50">
        <v>32907124</v>
      </c>
      <c r="E50">
        <v>1</v>
      </c>
      <c r="F50">
        <v>1</v>
      </c>
      <c r="G50">
        <v>28875167</v>
      </c>
      <c r="H50">
        <v>3</v>
      </c>
      <c r="I50" t="s">
        <v>191</v>
      </c>
      <c r="J50" t="s">
        <v>192</v>
      </c>
      <c r="K50" t="s">
        <v>193</v>
      </c>
      <c r="L50">
        <v>1339</v>
      </c>
      <c r="N50">
        <v>1007</v>
      </c>
      <c r="O50" t="s">
        <v>17</v>
      </c>
      <c r="P50" t="s">
        <v>17</v>
      </c>
      <c r="Q50">
        <v>1</v>
      </c>
      <c r="X50">
        <v>1</v>
      </c>
      <c r="Y50">
        <v>29.98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28</v>
      </c>
      <c r="AG50">
        <v>3</v>
      </c>
      <c r="AH50">
        <v>2</v>
      </c>
      <c r="AI50">
        <v>35065671</v>
      </c>
      <c r="AJ50">
        <v>52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ROW(Source!A226)</f>
        <v>226</v>
      </c>
      <c r="B51">
        <v>35065677</v>
      </c>
      <c r="C51">
        <v>35065675</v>
      </c>
      <c r="D51">
        <v>32893498</v>
      </c>
      <c r="E51">
        <v>28875167</v>
      </c>
      <c r="F51">
        <v>1</v>
      </c>
      <c r="G51">
        <v>28875167</v>
      </c>
      <c r="H51">
        <v>1</v>
      </c>
      <c r="I51" t="s">
        <v>184</v>
      </c>
      <c r="J51" t="s">
        <v>3</v>
      </c>
      <c r="K51" t="s">
        <v>185</v>
      </c>
      <c r="L51">
        <v>1191</v>
      </c>
      <c r="N51">
        <v>1013</v>
      </c>
      <c r="O51" t="s">
        <v>186</v>
      </c>
      <c r="P51" t="s">
        <v>186</v>
      </c>
      <c r="Q51">
        <v>1</v>
      </c>
      <c r="X51">
        <v>0.14000000000000001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19</v>
      </c>
      <c r="AG51">
        <v>0.28000000000000003</v>
      </c>
      <c r="AH51">
        <v>2</v>
      </c>
      <c r="AI51">
        <v>35065676</v>
      </c>
      <c r="AJ51">
        <v>53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ROW(Source!A261)</f>
        <v>261</v>
      </c>
      <c r="B52">
        <v>35070794</v>
      </c>
      <c r="C52">
        <v>35070790</v>
      </c>
      <c r="D52">
        <v>32893498</v>
      </c>
      <c r="E52">
        <v>28875167</v>
      </c>
      <c r="F52">
        <v>1</v>
      </c>
      <c r="G52">
        <v>28875167</v>
      </c>
      <c r="H52">
        <v>1</v>
      </c>
      <c r="I52" t="s">
        <v>184</v>
      </c>
      <c r="J52" t="s">
        <v>3</v>
      </c>
      <c r="K52" t="s">
        <v>185</v>
      </c>
      <c r="L52">
        <v>1191</v>
      </c>
      <c r="N52">
        <v>1013</v>
      </c>
      <c r="O52" t="s">
        <v>186</v>
      </c>
      <c r="P52" t="s">
        <v>186</v>
      </c>
      <c r="Q52">
        <v>1</v>
      </c>
      <c r="X52">
        <v>0.56000000000000005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1</v>
      </c>
      <c r="AF52" t="s">
        <v>28</v>
      </c>
      <c r="AG52">
        <v>1.6800000000000002</v>
      </c>
      <c r="AH52">
        <v>2</v>
      </c>
      <c r="AI52">
        <v>35070791</v>
      </c>
      <c r="AJ52">
        <v>54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ROW(Source!A261)</f>
        <v>261</v>
      </c>
      <c r="B53">
        <v>35070795</v>
      </c>
      <c r="C53">
        <v>35070790</v>
      </c>
      <c r="D53">
        <v>32904578</v>
      </c>
      <c r="E53">
        <v>1</v>
      </c>
      <c r="F53">
        <v>1</v>
      </c>
      <c r="G53">
        <v>28875167</v>
      </c>
      <c r="H53">
        <v>2</v>
      </c>
      <c r="I53" t="s">
        <v>187</v>
      </c>
      <c r="J53" t="s">
        <v>188</v>
      </c>
      <c r="K53" t="s">
        <v>189</v>
      </c>
      <c r="L53">
        <v>1368</v>
      </c>
      <c r="N53">
        <v>1011</v>
      </c>
      <c r="O53" t="s">
        <v>190</v>
      </c>
      <c r="P53" t="s">
        <v>190</v>
      </c>
      <c r="Q53">
        <v>1</v>
      </c>
      <c r="X53">
        <v>0.3</v>
      </c>
      <c r="Y53">
        <v>0</v>
      </c>
      <c r="Z53">
        <v>1635.52</v>
      </c>
      <c r="AA53">
        <v>347.42</v>
      </c>
      <c r="AB53">
        <v>0</v>
      </c>
      <c r="AC53">
        <v>0</v>
      </c>
      <c r="AD53">
        <v>1</v>
      </c>
      <c r="AE53">
        <v>0</v>
      </c>
      <c r="AF53" t="s">
        <v>28</v>
      </c>
      <c r="AG53">
        <v>0.89999999999999991</v>
      </c>
      <c r="AH53">
        <v>2</v>
      </c>
      <c r="AI53">
        <v>35070792</v>
      </c>
      <c r="AJ53">
        <v>55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ROW(Source!A261)</f>
        <v>261</v>
      </c>
      <c r="B54">
        <v>35070796</v>
      </c>
      <c r="C54">
        <v>35070790</v>
      </c>
      <c r="D54">
        <v>32907124</v>
      </c>
      <c r="E54">
        <v>1</v>
      </c>
      <c r="F54">
        <v>1</v>
      </c>
      <c r="G54">
        <v>28875167</v>
      </c>
      <c r="H54">
        <v>3</v>
      </c>
      <c r="I54" t="s">
        <v>191</v>
      </c>
      <c r="J54" t="s">
        <v>192</v>
      </c>
      <c r="K54" t="s">
        <v>193</v>
      </c>
      <c r="L54">
        <v>1339</v>
      </c>
      <c r="N54">
        <v>1007</v>
      </c>
      <c r="O54" t="s">
        <v>17</v>
      </c>
      <c r="P54" t="s">
        <v>17</v>
      </c>
      <c r="Q54">
        <v>1</v>
      </c>
      <c r="X54">
        <v>1</v>
      </c>
      <c r="Y54">
        <v>29.98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28</v>
      </c>
      <c r="AG54">
        <v>3</v>
      </c>
      <c r="AH54">
        <v>2</v>
      </c>
      <c r="AI54">
        <v>35070793</v>
      </c>
      <c r="AJ54">
        <v>56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ROW(Source!A262)</f>
        <v>262</v>
      </c>
      <c r="B55">
        <v>35070432</v>
      </c>
      <c r="C55">
        <v>35070430</v>
      </c>
      <c r="D55">
        <v>32893498</v>
      </c>
      <c r="E55">
        <v>28875167</v>
      </c>
      <c r="F55">
        <v>1</v>
      </c>
      <c r="G55">
        <v>28875167</v>
      </c>
      <c r="H55">
        <v>1</v>
      </c>
      <c r="I55" t="s">
        <v>184</v>
      </c>
      <c r="J55" t="s">
        <v>3</v>
      </c>
      <c r="K55" t="s">
        <v>185</v>
      </c>
      <c r="L55">
        <v>1191</v>
      </c>
      <c r="N55">
        <v>1013</v>
      </c>
      <c r="O55" t="s">
        <v>186</v>
      </c>
      <c r="P55" t="s">
        <v>186</v>
      </c>
      <c r="Q55">
        <v>1</v>
      </c>
      <c r="X55">
        <v>0.14000000000000001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19</v>
      </c>
      <c r="AG55">
        <v>0.28000000000000003</v>
      </c>
      <c r="AH55">
        <v>2</v>
      </c>
      <c r="AI55">
        <v>35070431</v>
      </c>
      <c r="AJ55">
        <v>57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ROW(Source!A263)</f>
        <v>263</v>
      </c>
      <c r="B56">
        <v>35070801</v>
      </c>
      <c r="C56">
        <v>35070797</v>
      </c>
      <c r="D56">
        <v>32893498</v>
      </c>
      <c r="E56">
        <v>28875167</v>
      </c>
      <c r="F56">
        <v>1</v>
      </c>
      <c r="G56">
        <v>28875167</v>
      </c>
      <c r="H56">
        <v>1</v>
      </c>
      <c r="I56" t="s">
        <v>184</v>
      </c>
      <c r="J56" t="s">
        <v>3</v>
      </c>
      <c r="K56" t="s">
        <v>185</v>
      </c>
      <c r="L56">
        <v>1191</v>
      </c>
      <c r="N56">
        <v>1013</v>
      </c>
      <c r="O56" t="s">
        <v>186</v>
      </c>
      <c r="P56" t="s">
        <v>186</v>
      </c>
      <c r="Q56">
        <v>1</v>
      </c>
      <c r="X56">
        <v>0.76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</v>
      </c>
      <c r="AG56">
        <v>0.76</v>
      </c>
      <c r="AH56">
        <v>2</v>
      </c>
      <c r="AI56">
        <v>35070798</v>
      </c>
      <c r="AJ56">
        <v>58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ROW(Source!A263)</f>
        <v>263</v>
      </c>
      <c r="B57">
        <v>35070802</v>
      </c>
      <c r="C57">
        <v>35070797</v>
      </c>
      <c r="D57">
        <v>32907521</v>
      </c>
      <c r="E57">
        <v>1</v>
      </c>
      <c r="F57">
        <v>1</v>
      </c>
      <c r="G57">
        <v>28875167</v>
      </c>
      <c r="H57">
        <v>3</v>
      </c>
      <c r="I57" t="s">
        <v>194</v>
      </c>
      <c r="J57" t="s">
        <v>195</v>
      </c>
      <c r="K57" t="s">
        <v>196</v>
      </c>
      <c r="L57">
        <v>1354</v>
      </c>
      <c r="N57">
        <v>1010</v>
      </c>
      <c r="O57" t="s">
        <v>197</v>
      </c>
      <c r="P57" t="s">
        <v>197</v>
      </c>
      <c r="Q57">
        <v>1</v>
      </c>
      <c r="X57">
        <v>1</v>
      </c>
      <c r="Y57">
        <v>1.55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1</v>
      </c>
      <c r="AH57">
        <v>2</v>
      </c>
      <c r="AI57">
        <v>35070799</v>
      </c>
      <c r="AJ57">
        <v>59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ROW(Source!A263)</f>
        <v>263</v>
      </c>
      <c r="B58">
        <v>35070803</v>
      </c>
      <c r="C58">
        <v>35070797</v>
      </c>
      <c r="D58">
        <v>32907867</v>
      </c>
      <c r="E58">
        <v>1</v>
      </c>
      <c r="F58">
        <v>1</v>
      </c>
      <c r="G58">
        <v>28875167</v>
      </c>
      <c r="H58">
        <v>3</v>
      </c>
      <c r="I58" t="s">
        <v>198</v>
      </c>
      <c r="J58" t="s">
        <v>199</v>
      </c>
      <c r="K58" t="s">
        <v>200</v>
      </c>
      <c r="L58">
        <v>1346</v>
      </c>
      <c r="N58">
        <v>1009</v>
      </c>
      <c r="O58" t="s">
        <v>49</v>
      </c>
      <c r="P58" t="s">
        <v>49</v>
      </c>
      <c r="Q58">
        <v>1</v>
      </c>
      <c r="X58">
        <v>1.6E-2</v>
      </c>
      <c r="Y58">
        <v>735.73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1.6E-2</v>
      </c>
      <c r="AH58">
        <v>2</v>
      </c>
      <c r="AI58">
        <v>35070800</v>
      </c>
      <c r="AJ58">
        <v>60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ROW(Source!A264)</f>
        <v>264</v>
      </c>
      <c r="B59">
        <v>35070809</v>
      </c>
      <c r="C59">
        <v>35070804</v>
      </c>
      <c r="D59">
        <v>32893498</v>
      </c>
      <c r="E59">
        <v>28875167</v>
      </c>
      <c r="F59">
        <v>1</v>
      </c>
      <c r="G59">
        <v>28875167</v>
      </c>
      <c r="H59">
        <v>1</v>
      </c>
      <c r="I59" t="s">
        <v>184</v>
      </c>
      <c r="J59" t="s">
        <v>3</v>
      </c>
      <c r="K59" t="s">
        <v>185</v>
      </c>
      <c r="L59">
        <v>1191</v>
      </c>
      <c r="N59">
        <v>1013</v>
      </c>
      <c r="O59" t="s">
        <v>186</v>
      </c>
      <c r="P59" t="s">
        <v>186</v>
      </c>
      <c r="Q59">
        <v>1</v>
      </c>
      <c r="X59">
        <v>1.7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1.7</v>
      </c>
      <c r="AH59">
        <v>2</v>
      </c>
      <c r="AI59">
        <v>35070805</v>
      </c>
      <c r="AJ59">
        <v>61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ROW(Source!A264)</f>
        <v>264</v>
      </c>
      <c r="B60">
        <v>35070810</v>
      </c>
      <c r="C60">
        <v>35070804</v>
      </c>
      <c r="D60">
        <v>32904862</v>
      </c>
      <c r="E60">
        <v>1</v>
      </c>
      <c r="F60">
        <v>1</v>
      </c>
      <c r="G60">
        <v>28875167</v>
      </c>
      <c r="H60">
        <v>2</v>
      </c>
      <c r="I60" t="s">
        <v>201</v>
      </c>
      <c r="J60" t="s">
        <v>202</v>
      </c>
      <c r="K60" t="s">
        <v>203</v>
      </c>
      <c r="L60">
        <v>1368</v>
      </c>
      <c r="N60">
        <v>1011</v>
      </c>
      <c r="O60" t="s">
        <v>190</v>
      </c>
      <c r="P60" t="s">
        <v>190</v>
      </c>
      <c r="Q60">
        <v>1</v>
      </c>
      <c r="X60">
        <v>1.02</v>
      </c>
      <c r="Y60">
        <v>0</v>
      </c>
      <c r="Z60">
        <v>62.65</v>
      </c>
      <c r="AA60">
        <v>3.39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1.02</v>
      </c>
      <c r="AH60">
        <v>2</v>
      </c>
      <c r="AI60">
        <v>35070806</v>
      </c>
      <c r="AJ60">
        <v>62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ROW(Source!A264)</f>
        <v>264</v>
      </c>
      <c r="B61">
        <v>35070811</v>
      </c>
      <c r="C61">
        <v>35070804</v>
      </c>
      <c r="D61">
        <v>32907124</v>
      </c>
      <c r="E61">
        <v>1</v>
      </c>
      <c r="F61">
        <v>1</v>
      </c>
      <c r="G61">
        <v>28875167</v>
      </c>
      <c r="H61">
        <v>3</v>
      </c>
      <c r="I61" t="s">
        <v>191</v>
      </c>
      <c r="J61" t="s">
        <v>192</v>
      </c>
      <c r="K61" t="s">
        <v>193</v>
      </c>
      <c r="L61">
        <v>1339</v>
      </c>
      <c r="N61">
        <v>1007</v>
      </c>
      <c r="O61" t="s">
        <v>17</v>
      </c>
      <c r="P61" t="s">
        <v>17</v>
      </c>
      <c r="Q61">
        <v>1</v>
      </c>
      <c r="X61">
        <v>0.01</v>
      </c>
      <c r="Y61">
        <v>29.98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0.01</v>
      </c>
      <c r="AH61">
        <v>2</v>
      </c>
      <c r="AI61">
        <v>35070807</v>
      </c>
      <c r="AJ61">
        <v>63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ROW(Source!A264)</f>
        <v>264</v>
      </c>
      <c r="B62">
        <v>35070812</v>
      </c>
      <c r="C62">
        <v>35070804</v>
      </c>
      <c r="D62">
        <v>32907865</v>
      </c>
      <c r="E62">
        <v>1</v>
      </c>
      <c r="F62">
        <v>1</v>
      </c>
      <c r="G62">
        <v>28875167</v>
      </c>
      <c r="H62">
        <v>3</v>
      </c>
      <c r="I62" t="s">
        <v>204</v>
      </c>
      <c r="J62" t="s">
        <v>205</v>
      </c>
      <c r="K62" t="s">
        <v>206</v>
      </c>
      <c r="L62">
        <v>1296</v>
      </c>
      <c r="N62">
        <v>1002</v>
      </c>
      <c r="O62" t="s">
        <v>207</v>
      </c>
      <c r="P62" t="s">
        <v>207</v>
      </c>
      <c r="Q62">
        <v>1</v>
      </c>
      <c r="X62">
        <v>0.1</v>
      </c>
      <c r="Y62">
        <v>1254.3800000000001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0.1</v>
      </c>
      <c r="AH62">
        <v>2</v>
      </c>
      <c r="AI62">
        <v>35070808</v>
      </c>
      <c r="AJ62">
        <v>64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ROW(Source!A299)</f>
        <v>299</v>
      </c>
      <c r="B63">
        <v>35070490</v>
      </c>
      <c r="C63">
        <v>35070488</v>
      </c>
      <c r="D63">
        <v>32893498</v>
      </c>
      <c r="E63">
        <v>28875167</v>
      </c>
      <c r="F63">
        <v>1</v>
      </c>
      <c r="G63">
        <v>28875167</v>
      </c>
      <c r="H63">
        <v>1</v>
      </c>
      <c r="I63" t="s">
        <v>184</v>
      </c>
      <c r="J63" t="s">
        <v>3</v>
      </c>
      <c r="K63" t="s">
        <v>185</v>
      </c>
      <c r="L63">
        <v>1191</v>
      </c>
      <c r="N63">
        <v>1013</v>
      </c>
      <c r="O63" t="s">
        <v>186</v>
      </c>
      <c r="P63" t="s">
        <v>186</v>
      </c>
      <c r="Q63">
        <v>1</v>
      </c>
      <c r="X63">
        <v>0.65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155</v>
      </c>
      <c r="AG63">
        <v>4.55</v>
      </c>
      <c r="AH63">
        <v>2</v>
      </c>
      <c r="AI63">
        <v>35070489</v>
      </c>
      <c r="AJ63">
        <v>65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ROW(Source!A300)</f>
        <v>300</v>
      </c>
      <c r="B64">
        <v>35070814</v>
      </c>
      <c r="C64">
        <v>35070813</v>
      </c>
      <c r="D64">
        <v>32893498</v>
      </c>
      <c r="E64">
        <v>28875167</v>
      </c>
      <c r="F64">
        <v>1</v>
      </c>
      <c r="G64">
        <v>28875167</v>
      </c>
      <c r="H64">
        <v>1</v>
      </c>
      <c r="I64" t="s">
        <v>184</v>
      </c>
      <c r="J64" t="s">
        <v>3</v>
      </c>
      <c r="K64" t="s">
        <v>185</v>
      </c>
      <c r="L64">
        <v>1191</v>
      </c>
      <c r="N64">
        <v>1013</v>
      </c>
      <c r="O64" t="s">
        <v>186</v>
      </c>
      <c r="P64" t="s">
        <v>186</v>
      </c>
      <c r="Q64">
        <v>1</v>
      </c>
      <c r="X64">
        <v>0.27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157</v>
      </c>
      <c r="AG64">
        <v>2.7</v>
      </c>
      <c r="AH64">
        <v>2</v>
      </c>
      <c r="AI64">
        <v>35070814</v>
      </c>
      <c r="AJ64">
        <v>66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ROW(Source!A300)</f>
        <v>300</v>
      </c>
      <c r="B65">
        <v>35070815</v>
      </c>
      <c r="C65">
        <v>35070813</v>
      </c>
      <c r="D65">
        <v>32907863</v>
      </c>
      <c r="E65">
        <v>1</v>
      </c>
      <c r="F65">
        <v>1</v>
      </c>
      <c r="G65">
        <v>28875167</v>
      </c>
      <c r="H65">
        <v>3</v>
      </c>
      <c r="I65" t="s">
        <v>47</v>
      </c>
      <c r="J65" t="s">
        <v>50</v>
      </c>
      <c r="K65" t="s">
        <v>48</v>
      </c>
      <c r="L65">
        <v>1346</v>
      </c>
      <c r="N65">
        <v>1009</v>
      </c>
      <c r="O65" t="s">
        <v>49</v>
      </c>
      <c r="P65" t="s">
        <v>49</v>
      </c>
      <c r="Q65">
        <v>1</v>
      </c>
      <c r="X65">
        <v>8</v>
      </c>
      <c r="Y65">
        <v>3.74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157</v>
      </c>
      <c r="AG65">
        <v>80</v>
      </c>
      <c r="AH65">
        <v>2</v>
      </c>
      <c r="AI65">
        <v>35070815</v>
      </c>
      <c r="AJ65">
        <v>67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ROW(Source!A337)</f>
        <v>337</v>
      </c>
      <c r="B66">
        <v>35070970</v>
      </c>
      <c r="C66">
        <v>35070968</v>
      </c>
      <c r="D66">
        <v>32893498</v>
      </c>
      <c r="E66">
        <v>28875167</v>
      </c>
      <c r="F66">
        <v>1</v>
      </c>
      <c r="G66">
        <v>28875167</v>
      </c>
      <c r="H66">
        <v>1</v>
      </c>
      <c r="I66" t="s">
        <v>184</v>
      </c>
      <c r="J66" t="s">
        <v>3</v>
      </c>
      <c r="K66" t="s">
        <v>185</v>
      </c>
      <c r="L66">
        <v>1191</v>
      </c>
      <c r="N66">
        <v>1013</v>
      </c>
      <c r="O66" t="s">
        <v>186</v>
      </c>
      <c r="P66" t="s">
        <v>186</v>
      </c>
      <c r="Q66">
        <v>1</v>
      </c>
      <c r="X66">
        <v>0.65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162</v>
      </c>
      <c r="AG66">
        <v>5.2</v>
      </c>
      <c r="AH66">
        <v>2</v>
      </c>
      <c r="AI66">
        <v>35070969</v>
      </c>
      <c r="AJ66">
        <v>69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ROW(Source!A338)</f>
        <v>338</v>
      </c>
      <c r="B67">
        <v>35070975</v>
      </c>
      <c r="C67">
        <v>35070971</v>
      </c>
      <c r="D67">
        <v>32893498</v>
      </c>
      <c r="E67">
        <v>28875167</v>
      </c>
      <c r="F67">
        <v>1</v>
      </c>
      <c r="G67">
        <v>28875167</v>
      </c>
      <c r="H67">
        <v>1</v>
      </c>
      <c r="I67" t="s">
        <v>184</v>
      </c>
      <c r="J67" t="s">
        <v>3</v>
      </c>
      <c r="K67" t="s">
        <v>185</v>
      </c>
      <c r="L67">
        <v>1191</v>
      </c>
      <c r="N67">
        <v>1013</v>
      </c>
      <c r="O67" t="s">
        <v>186</v>
      </c>
      <c r="P67" t="s">
        <v>186</v>
      </c>
      <c r="Q67">
        <v>1</v>
      </c>
      <c r="X67">
        <v>0.27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164</v>
      </c>
      <c r="AG67">
        <v>3.24</v>
      </c>
      <c r="AH67">
        <v>2</v>
      </c>
      <c r="AI67">
        <v>35070972</v>
      </c>
      <c r="AJ67">
        <v>70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ROW(Source!A338)</f>
        <v>338</v>
      </c>
      <c r="B68">
        <v>35070976</v>
      </c>
      <c r="C68">
        <v>35070971</v>
      </c>
      <c r="D68">
        <v>32907863</v>
      </c>
      <c r="E68">
        <v>1</v>
      </c>
      <c r="F68">
        <v>1</v>
      </c>
      <c r="G68">
        <v>28875167</v>
      </c>
      <c r="H68">
        <v>3</v>
      </c>
      <c r="I68" t="s">
        <v>47</v>
      </c>
      <c r="J68" t="s">
        <v>50</v>
      </c>
      <c r="K68" t="s">
        <v>48</v>
      </c>
      <c r="L68">
        <v>1346</v>
      </c>
      <c r="N68">
        <v>1009</v>
      </c>
      <c r="O68" t="s">
        <v>49</v>
      </c>
      <c r="P68" t="s">
        <v>49</v>
      </c>
      <c r="Q68">
        <v>1</v>
      </c>
      <c r="X68">
        <v>8</v>
      </c>
      <c r="Y68">
        <v>3.74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164</v>
      </c>
      <c r="AG68">
        <v>96</v>
      </c>
      <c r="AH68">
        <v>2</v>
      </c>
      <c r="AI68">
        <v>35070973</v>
      </c>
      <c r="AJ68">
        <v>71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ROW(Source!A375)</f>
        <v>375</v>
      </c>
      <c r="B69">
        <v>35070981</v>
      </c>
      <c r="C69">
        <v>35070979</v>
      </c>
      <c r="D69">
        <v>32893498</v>
      </c>
      <c r="E69">
        <v>28875167</v>
      </c>
      <c r="F69">
        <v>1</v>
      </c>
      <c r="G69">
        <v>28875167</v>
      </c>
      <c r="H69">
        <v>1</v>
      </c>
      <c r="I69" t="s">
        <v>184</v>
      </c>
      <c r="J69" t="s">
        <v>3</v>
      </c>
      <c r="K69" t="s">
        <v>185</v>
      </c>
      <c r="L69">
        <v>1191</v>
      </c>
      <c r="N69">
        <v>1013</v>
      </c>
      <c r="O69" t="s">
        <v>186</v>
      </c>
      <c r="P69" t="s">
        <v>186</v>
      </c>
      <c r="Q69">
        <v>1</v>
      </c>
      <c r="X69">
        <v>0.65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162</v>
      </c>
      <c r="AG69">
        <v>5.2</v>
      </c>
      <c r="AH69">
        <v>2</v>
      </c>
      <c r="AI69">
        <v>35070980</v>
      </c>
      <c r="AJ69">
        <v>73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ROW(Source!A376)</f>
        <v>376</v>
      </c>
      <c r="B70">
        <v>35070986</v>
      </c>
      <c r="C70">
        <v>35070982</v>
      </c>
      <c r="D70">
        <v>32893498</v>
      </c>
      <c r="E70">
        <v>28875167</v>
      </c>
      <c r="F70">
        <v>1</v>
      </c>
      <c r="G70">
        <v>28875167</v>
      </c>
      <c r="H70">
        <v>1</v>
      </c>
      <c r="I70" t="s">
        <v>184</v>
      </c>
      <c r="J70" t="s">
        <v>3</v>
      </c>
      <c r="K70" t="s">
        <v>185</v>
      </c>
      <c r="L70">
        <v>1191</v>
      </c>
      <c r="N70">
        <v>1013</v>
      </c>
      <c r="O70" t="s">
        <v>186</v>
      </c>
      <c r="P70" t="s">
        <v>186</v>
      </c>
      <c r="Q70">
        <v>1</v>
      </c>
      <c r="X70">
        <v>0.27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164</v>
      </c>
      <c r="AG70">
        <v>3.24</v>
      </c>
      <c r="AH70">
        <v>2</v>
      </c>
      <c r="AI70">
        <v>35070983</v>
      </c>
      <c r="AJ70">
        <v>74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ROW(Source!A376)</f>
        <v>376</v>
      </c>
      <c r="B71">
        <v>35070987</v>
      </c>
      <c r="C71">
        <v>35070982</v>
      </c>
      <c r="D71">
        <v>32907863</v>
      </c>
      <c r="E71">
        <v>1</v>
      </c>
      <c r="F71">
        <v>1</v>
      </c>
      <c r="G71">
        <v>28875167</v>
      </c>
      <c r="H71">
        <v>3</v>
      </c>
      <c r="I71" t="s">
        <v>47</v>
      </c>
      <c r="J71" t="s">
        <v>50</v>
      </c>
      <c r="K71" t="s">
        <v>48</v>
      </c>
      <c r="L71">
        <v>1346</v>
      </c>
      <c r="N71">
        <v>1009</v>
      </c>
      <c r="O71" t="s">
        <v>49</v>
      </c>
      <c r="P71" t="s">
        <v>49</v>
      </c>
      <c r="Q71">
        <v>1</v>
      </c>
      <c r="X71">
        <v>8</v>
      </c>
      <c r="Y71">
        <v>3.74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164</v>
      </c>
      <c r="AG71">
        <v>96</v>
      </c>
      <c r="AH71">
        <v>2</v>
      </c>
      <c r="AI71">
        <v>35070984</v>
      </c>
      <c r="AJ71">
        <v>75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ROW(Source!A413)</f>
        <v>413</v>
      </c>
      <c r="B72">
        <v>35070992</v>
      </c>
      <c r="C72">
        <v>35070990</v>
      </c>
      <c r="D72">
        <v>32893498</v>
      </c>
      <c r="E72">
        <v>28875167</v>
      </c>
      <c r="F72">
        <v>1</v>
      </c>
      <c r="G72">
        <v>28875167</v>
      </c>
      <c r="H72">
        <v>1</v>
      </c>
      <c r="I72" t="s">
        <v>184</v>
      </c>
      <c r="J72" t="s">
        <v>3</v>
      </c>
      <c r="K72" t="s">
        <v>185</v>
      </c>
      <c r="L72">
        <v>1191</v>
      </c>
      <c r="N72">
        <v>1013</v>
      </c>
      <c r="O72" t="s">
        <v>186</v>
      </c>
      <c r="P72" t="s">
        <v>186</v>
      </c>
      <c r="Q72">
        <v>1</v>
      </c>
      <c r="X72">
        <v>0.65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162</v>
      </c>
      <c r="AG72">
        <v>5.2</v>
      </c>
      <c r="AH72">
        <v>2</v>
      </c>
      <c r="AI72">
        <v>35070991</v>
      </c>
      <c r="AJ72">
        <v>77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ROW(Source!A414)</f>
        <v>414</v>
      </c>
      <c r="B73">
        <v>35070997</v>
      </c>
      <c r="C73">
        <v>35070993</v>
      </c>
      <c r="D73">
        <v>32893498</v>
      </c>
      <c r="E73">
        <v>28875167</v>
      </c>
      <c r="F73">
        <v>1</v>
      </c>
      <c r="G73">
        <v>28875167</v>
      </c>
      <c r="H73">
        <v>1</v>
      </c>
      <c r="I73" t="s">
        <v>184</v>
      </c>
      <c r="J73" t="s">
        <v>3</v>
      </c>
      <c r="K73" t="s">
        <v>185</v>
      </c>
      <c r="L73">
        <v>1191</v>
      </c>
      <c r="N73">
        <v>1013</v>
      </c>
      <c r="O73" t="s">
        <v>186</v>
      </c>
      <c r="P73" t="s">
        <v>186</v>
      </c>
      <c r="Q73">
        <v>1</v>
      </c>
      <c r="X73">
        <v>0.27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164</v>
      </c>
      <c r="AG73">
        <v>3.24</v>
      </c>
      <c r="AH73">
        <v>2</v>
      </c>
      <c r="AI73">
        <v>35070994</v>
      </c>
      <c r="AJ73">
        <v>78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ROW(Source!A414)</f>
        <v>414</v>
      </c>
      <c r="B74">
        <v>35070998</v>
      </c>
      <c r="C74">
        <v>35070993</v>
      </c>
      <c r="D74">
        <v>32907863</v>
      </c>
      <c r="E74">
        <v>1</v>
      </c>
      <c r="F74">
        <v>1</v>
      </c>
      <c r="G74">
        <v>28875167</v>
      </c>
      <c r="H74">
        <v>3</v>
      </c>
      <c r="I74" t="s">
        <v>47</v>
      </c>
      <c r="J74" t="s">
        <v>50</v>
      </c>
      <c r="K74" t="s">
        <v>48</v>
      </c>
      <c r="L74">
        <v>1346</v>
      </c>
      <c r="N74">
        <v>1009</v>
      </c>
      <c r="O74" t="s">
        <v>49</v>
      </c>
      <c r="P74" t="s">
        <v>49</v>
      </c>
      <c r="Q74">
        <v>1</v>
      </c>
      <c r="X74">
        <v>8</v>
      </c>
      <c r="Y74">
        <v>3.74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164</v>
      </c>
      <c r="AG74">
        <v>96</v>
      </c>
      <c r="AH74">
        <v>2</v>
      </c>
      <c r="AI74">
        <v>35070995</v>
      </c>
      <c r="AJ74">
        <v>79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ROW(Source!A451)</f>
        <v>451</v>
      </c>
      <c r="B75">
        <v>35071003</v>
      </c>
      <c r="C75">
        <v>35071001</v>
      </c>
      <c r="D75">
        <v>32893498</v>
      </c>
      <c r="E75">
        <v>28875167</v>
      </c>
      <c r="F75">
        <v>1</v>
      </c>
      <c r="G75">
        <v>28875167</v>
      </c>
      <c r="H75">
        <v>1</v>
      </c>
      <c r="I75" t="s">
        <v>184</v>
      </c>
      <c r="J75" t="s">
        <v>3</v>
      </c>
      <c r="K75" t="s">
        <v>185</v>
      </c>
      <c r="L75">
        <v>1191</v>
      </c>
      <c r="N75">
        <v>1013</v>
      </c>
      <c r="O75" t="s">
        <v>186</v>
      </c>
      <c r="P75" t="s">
        <v>186</v>
      </c>
      <c r="Q75">
        <v>1</v>
      </c>
      <c r="X75">
        <v>0.65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155</v>
      </c>
      <c r="AG75">
        <v>4.55</v>
      </c>
      <c r="AH75">
        <v>2</v>
      </c>
      <c r="AI75">
        <v>35071002</v>
      </c>
      <c r="AJ75">
        <v>81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ROW(Source!A452)</f>
        <v>452</v>
      </c>
      <c r="B76">
        <v>35071008</v>
      </c>
      <c r="C76">
        <v>35071004</v>
      </c>
      <c r="D76">
        <v>32893498</v>
      </c>
      <c r="E76">
        <v>28875167</v>
      </c>
      <c r="F76">
        <v>1</v>
      </c>
      <c r="G76">
        <v>28875167</v>
      </c>
      <c r="H76">
        <v>1</v>
      </c>
      <c r="I76" t="s">
        <v>184</v>
      </c>
      <c r="J76" t="s">
        <v>3</v>
      </c>
      <c r="K76" t="s">
        <v>185</v>
      </c>
      <c r="L76">
        <v>1191</v>
      </c>
      <c r="N76">
        <v>1013</v>
      </c>
      <c r="O76" t="s">
        <v>186</v>
      </c>
      <c r="P76" t="s">
        <v>186</v>
      </c>
      <c r="Q76">
        <v>1</v>
      </c>
      <c r="X76">
        <v>0.27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157</v>
      </c>
      <c r="AG76">
        <v>2.7</v>
      </c>
      <c r="AH76">
        <v>2</v>
      </c>
      <c r="AI76">
        <v>35071005</v>
      </c>
      <c r="AJ76">
        <v>82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ROW(Source!A452)</f>
        <v>452</v>
      </c>
      <c r="B77">
        <v>35071009</v>
      </c>
      <c r="C77">
        <v>35071004</v>
      </c>
      <c r="D77">
        <v>32907863</v>
      </c>
      <c r="E77">
        <v>1</v>
      </c>
      <c r="F77">
        <v>1</v>
      </c>
      <c r="G77">
        <v>28875167</v>
      </c>
      <c r="H77">
        <v>3</v>
      </c>
      <c r="I77" t="s">
        <v>47</v>
      </c>
      <c r="J77" t="s">
        <v>50</v>
      </c>
      <c r="K77" t="s">
        <v>48</v>
      </c>
      <c r="L77">
        <v>1346</v>
      </c>
      <c r="N77">
        <v>1009</v>
      </c>
      <c r="O77" t="s">
        <v>49</v>
      </c>
      <c r="P77" t="s">
        <v>49</v>
      </c>
      <c r="Q77">
        <v>1</v>
      </c>
      <c r="X77">
        <v>8</v>
      </c>
      <c r="Y77">
        <v>3.74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157</v>
      </c>
      <c r="AG77">
        <v>80</v>
      </c>
      <c r="AH77">
        <v>2</v>
      </c>
      <c r="AI77">
        <v>35071006</v>
      </c>
      <c r="AJ77">
        <v>83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СН-2012 по гл. 1-5</vt:lpstr>
      <vt:lpstr>Source</vt:lpstr>
      <vt:lpstr>SourceObSm</vt:lpstr>
      <vt:lpstr>SmtRes</vt:lpstr>
      <vt:lpstr>EtalonRes</vt:lpstr>
      <vt:lpstr>'Смета СН-2012 по гл. 1-5'!Заголовки_для_печати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Sokolova Maria</cp:lastModifiedBy>
  <dcterms:created xsi:type="dcterms:W3CDTF">2018-03-01T11:48:08Z</dcterms:created>
  <dcterms:modified xsi:type="dcterms:W3CDTF">2018-03-23T08:29:39Z</dcterms:modified>
</cp:coreProperties>
</file>